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.shortcut-targets-by-id\1NcCRmwVYqY8_moxTuaOST5NEWCFsvbc1\Finance\Finance Director Drive\Budgets\2026\C. Working Budget due in September\"/>
    </mc:Choice>
  </mc:AlternateContent>
  <xr:revisionPtr revIDLastSave="0" documentId="13_ncr:1_{CB0A3E20-D491-4AF9-84C0-C0BB687C5FA0}" xr6:coauthVersionLast="47" xr6:coauthVersionMax="47" xr10:uidLastSave="{00000000-0000-0000-0000-000000000000}"/>
  <bookViews>
    <workbookView xWindow="2220" yWindow="150" windowWidth="21600" windowHeight="15600" xr2:uid="{00000000-000D-0000-FFFF-FFFF00000000}"/>
  </bookViews>
  <sheets>
    <sheet name="SEEK Calculation" sheetId="1" r:id="rId1"/>
    <sheet name="Sheet1" sheetId="2" r:id="rId2"/>
  </sheets>
  <definedNames>
    <definedName name="FY2013_Tentative">'SEEK Calculation'!#REF!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GS3be+Im04b0JPbhyAMNN75cp67458Qz8Gx6CTGGTY="/>
    </ext>
  </extLst>
</workbook>
</file>

<file path=xl/calcChain.xml><?xml version="1.0" encoding="utf-8"?>
<calcChain xmlns="http://schemas.openxmlformats.org/spreadsheetml/2006/main">
  <c r="AB18" i="1" l="1"/>
  <c r="AB27" i="1"/>
  <c r="AB29" i="1"/>
  <c r="AB34" i="1"/>
  <c r="AB7" i="1"/>
  <c r="AA7" i="1"/>
  <c r="Z60" i="1"/>
  <c r="Y60" i="1"/>
  <c r="AA70" i="1" l="1"/>
  <c r="AA52" i="1" s="1"/>
  <c r="AA24" i="1" s="1"/>
  <c r="AA61" i="1"/>
  <c r="AA62" i="1" s="1"/>
  <c r="AA58" i="1"/>
  <c r="AA55" i="1"/>
  <c r="AA54" i="1"/>
  <c r="AA23" i="1" s="1"/>
  <c r="AA53" i="1"/>
  <c r="AA49" i="1"/>
  <c r="AA50" i="1" s="1"/>
  <c r="AA21" i="1" s="1"/>
  <c r="AA38" i="1"/>
  <c r="AA39" i="1" s="1"/>
  <c r="AA33" i="1"/>
  <c r="AA42" i="1" s="1"/>
  <c r="AA27" i="1"/>
  <c r="AA25" i="1"/>
  <c r="AA20" i="1"/>
  <c r="R58" i="1"/>
  <c r="S58" i="1"/>
  <c r="T58" i="1"/>
  <c r="U58" i="1"/>
  <c r="V58" i="1"/>
  <c r="W58" i="1"/>
  <c r="X58" i="1"/>
  <c r="Y58" i="1"/>
  <c r="Z58" i="1"/>
  <c r="R61" i="1"/>
  <c r="R62" i="1" s="1"/>
  <c r="S61" i="1"/>
  <c r="S62" i="1" s="1"/>
  <c r="T61" i="1"/>
  <c r="V61" i="1"/>
  <c r="W61" i="1"/>
  <c r="X61" i="1"/>
  <c r="X62" i="1" s="1"/>
  <c r="Y61" i="1"/>
  <c r="Y62" i="1" s="1"/>
  <c r="Z61" i="1"/>
  <c r="Z62" i="1" s="1"/>
  <c r="T62" i="1"/>
  <c r="V62" i="1"/>
  <c r="W62" i="1"/>
  <c r="AB38" i="1"/>
  <c r="AB42" i="1"/>
  <c r="Z70" i="1"/>
  <c r="Z52" i="1" s="1"/>
  <c r="Z24" i="1" s="1"/>
  <c r="Z49" i="1"/>
  <c r="Z50" i="1" s="1"/>
  <c r="Z21" i="1" s="1"/>
  <c r="Z38" i="1"/>
  <c r="Z39" i="1" s="1"/>
  <c r="Z33" i="1"/>
  <c r="Z42" i="1" s="1"/>
  <c r="Z27" i="1"/>
  <c r="Z25" i="1"/>
  <c r="Y70" i="1"/>
  <c r="Y51" i="1" s="1"/>
  <c r="Y22" i="1" s="1"/>
  <c r="X70" i="1"/>
  <c r="X52" i="1" s="1"/>
  <c r="X24" i="1" s="1"/>
  <c r="W70" i="1"/>
  <c r="W55" i="1" s="1"/>
  <c r="V70" i="1"/>
  <c r="V54" i="1" s="1"/>
  <c r="U70" i="1"/>
  <c r="U54" i="1" s="1"/>
  <c r="T70" i="1"/>
  <c r="T54" i="1" s="1"/>
  <c r="S70" i="1"/>
  <c r="S54" i="1" s="1"/>
  <c r="R70" i="1"/>
  <c r="R54" i="1" s="1"/>
  <c r="Q70" i="1"/>
  <c r="Q51" i="1" s="1"/>
  <c r="Q22" i="1" s="1"/>
  <c r="P70" i="1"/>
  <c r="P51" i="1" s="1"/>
  <c r="P22" i="1" s="1"/>
  <c r="O70" i="1"/>
  <c r="O51" i="1" s="1"/>
  <c r="O22" i="1" s="1"/>
  <c r="N70" i="1"/>
  <c r="N52" i="1" s="1"/>
  <c r="N24" i="1" s="1"/>
  <c r="M70" i="1"/>
  <c r="M51" i="1" s="1"/>
  <c r="M22" i="1" s="1"/>
  <c r="L70" i="1"/>
  <c r="L52" i="1" s="1"/>
  <c r="L24" i="1" s="1"/>
  <c r="K70" i="1"/>
  <c r="K55" i="1" s="1"/>
  <c r="J70" i="1"/>
  <c r="J54" i="1" s="1"/>
  <c r="I70" i="1"/>
  <c r="I54" i="1" s="1"/>
  <c r="H70" i="1"/>
  <c r="H54" i="1" s="1"/>
  <c r="G70" i="1"/>
  <c r="G54" i="1" s="1"/>
  <c r="F70" i="1"/>
  <c r="F54" i="1" s="1"/>
  <c r="E70" i="1"/>
  <c r="E55" i="1" s="1"/>
  <c r="D70" i="1"/>
  <c r="D52" i="1" s="1"/>
  <c r="D24" i="1" s="1"/>
  <c r="C70" i="1"/>
  <c r="C54" i="1" s="1"/>
  <c r="Q61" i="1"/>
  <c r="Q62" i="1" s="1"/>
  <c r="P61" i="1"/>
  <c r="P62" i="1" s="1"/>
  <c r="O61" i="1"/>
  <c r="O62" i="1" s="1"/>
  <c r="N61" i="1"/>
  <c r="N62" i="1" s="1"/>
  <c r="M61" i="1"/>
  <c r="M62" i="1" s="1"/>
  <c r="L61" i="1"/>
  <c r="L62" i="1" s="1"/>
  <c r="K61" i="1"/>
  <c r="K62" i="1" s="1"/>
  <c r="J61" i="1"/>
  <c r="J62" i="1" s="1"/>
  <c r="I61" i="1"/>
  <c r="I62" i="1" s="1"/>
  <c r="H61" i="1"/>
  <c r="H62" i="1" s="1"/>
  <c r="G61" i="1"/>
  <c r="G62" i="1" s="1"/>
  <c r="F61" i="1"/>
  <c r="F62" i="1" s="1"/>
  <c r="E61" i="1"/>
  <c r="E62" i="1" s="1"/>
  <c r="D61" i="1"/>
  <c r="D62" i="1" s="1"/>
  <c r="C61" i="1"/>
  <c r="C62" i="1" s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V53" i="1"/>
  <c r="R52" i="1"/>
  <c r="R24" i="1" s="1"/>
  <c r="R51" i="1"/>
  <c r="R22" i="1" s="1"/>
  <c r="I51" i="1"/>
  <c r="I22" i="1" s="1"/>
  <c r="H51" i="1"/>
  <c r="H22" i="1" s="1"/>
  <c r="G51" i="1"/>
  <c r="G22" i="1" s="1"/>
  <c r="F51" i="1"/>
  <c r="F22" i="1" s="1"/>
  <c r="Y49" i="1"/>
  <c r="Y50" i="1" s="1"/>
  <c r="Y21" i="1" s="1"/>
  <c r="X49" i="1"/>
  <c r="X20" i="1" s="1"/>
  <c r="W49" i="1"/>
  <c r="W50" i="1" s="1"/>
  <c r="W21" i="1" s="1"/>
  <c r="V49" i="1"/>
  <c r="V50" i="1" s="1"/>
  <c r="V21" i="1" s="1"/>
  <c r="U49" i="1"/>
  <c r="U20" i="1" s="1"/>
  <c r="T49" i="1"/>
  <c r="T20" i="1" s="1"/>
  <c r="S49" i="1"/>
  <c r="S20" i="1" s="1"/>
  <c r="R49" i="1"/>
  <c r="R50" i="1" s="1"/>
  <c r="R21" i="1" s="1"/>
  <c r="Q49" i="1"/>
  <c r="Q50" i="1" s="1"/>
  <c r="Q21" i="1" s="1"/>
  <c r="P49" i="1"/>
  <c r="P50" i="1" s="1"/>
  <c r="P21" i="1" s="1"/>
  <c r="O49" i="1"/>
  <c r="O50" i="1" s="1"/>
  <c r="O21" i="1" s="1"/>
  <c r="N49" i="1"/>
  <c r="N50" i="1" s="1"/>
  <c r="N21" i="1" s="1"/>
  <c r="M49" i="1"/>
  <c r="M50" i="1" s="1"/>
  <c r="M21" i="1" s="1"/>
  <c r="L49" i="1"/>
  <c r="L50" i="1" s="1"/>
  <c r="L21" i="1" s="1"/>
  <c r="K49" i="1"/>
  <c r="K50" i="1" s="1"/>
  <c r="K21" i="1" s="1"/>
  <c r="J49" i="1"/>
  <c r="J20" i="1" s="1"/>
  <c r="I49" i="1"/>
  <c r="I20" i="1" s="1"/>
  <c r="H49" i="1"/>
  <c r="H20" i="1" s="1"/>
  <c r="G49" i="1"/>
  <c r="G20" i="1" s="1"/>
  <c r="F49" i="1"/>
  <c r="F50" i="1" s="1"/>
  <c r="F21" i="1" s="1"/>
  <c r="E49" i="1"/>
  <c r="E50" i="1" s="1"/>
  <c r="E21" i="1" s="1"/>
  <c r="D49" i="1"/>
  <c r="D50" i="1" s="1"/>
  <c r="D21" i="1" s="1"/>
  <c r="C49" i="1"/>
  <c r="C50" i="1" s="1"/>
  <c r="C21" i="1" s="1"/>
  <c r="I41" i="1"/>
  <c r="G41" i="1"/>
  <c r="F41" i="1"/>
  <c r="G40" i="1"/>
  <c r="F40" i="1"/>
  <c r="Y38" i="1"/>
  <c r="X38" i="1"/>
  <c r="X39" i="1" s="1"/>
  <c r="W38" i="1"/>
  <c r="W39" i="1" s="1"/>
  <c r="V38" i="1"/>
  <c r="V39" i="1" s="1"/>
  <c r="T38" i="1"/>
  <c r="T39" i="1" s="1"/>
  <c r="S38" i="1"/>
  <c r="S39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38" i="1"/>
  <c r="D39" i="1" s="1"/>
  <c r="C38" i="1"/>
  <c r="C39" i="1" s="1"/>
  <c r="C41" i="1" s="1"/>
  <c r="Y33" i="1"/>
  <c r="Y42" i="1" s="1"/>
  <c r="X33" i="1"/>
  <c r="X42" i="1" s="1"/>
  <c r="W33" i="1"/>
  <c r="W42" i="1" s="1"/>
  <c r="V33" i="1"/>
  <c r="V42" i="1" s="1"/>
  <c r="U33" i="1"/>
  <c r="U42" i="1" s="1"/>
  <c r="T33" i="1"/>
  <c r="T42" i="1" s="1"/>
  <c r="S33" i="1"/>
  <c r="S42" i="1" s="1"/>
  <c r="R33" i="1"/>
  <c r="R42" i="1" s="1"/>
  <c r="Q33" i="1"/>
  <c r="Q42" i="1" s="1"/>
  <c r="P33" i="1"/>
  <c r="P42" i="1" s="1"/>
  <c r="O33" i="1"/>
  <c r="O42" i="1" s="1"/>
  <c r="N33" i="1"/>
  <c r="N42" i="1" s="1"/>
  <c r="M33" i="1"/>
  <c r="M42" i="1" s="1"/>
  <c r="L33" i="1"/>
  <c r="L42" i="1" s="1"/>
  <c r="K33" i="1"/>
  <c r="K42" i="1" s="1"/>
  <c r="J33" i="1"/>
  <c r="J42" i="1" s="1"/>
  <c r="I33" i="1"/>
  <c r="I42" i="1" s="1"/>
  <c r="H33" i="1"/>
  <c r="H42" i="1" s="1"/>
  <c r="G33" i="1"/>
  <c r="G42" i="1" s="1"/>
  <c r="F33" i="1"/>
  <c r="F42" i="1" s="1"/>
  <c r="E33" i="1"/>
  <c r="E42" i="1" s="1"/>
  <c r="D33" i="1"/>
  <c r="D42" i="1" s="1"/>
  <c r="C33" i="1"/>
  <c r="C42" i="1" s="1"/>
  <c r="Y27" i="1"/>
  <c r="X27" i="1"/>
  <c r="W27" i="1"/>
  <c r="V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D18" i="1"/>
  <c r="H11" i="1"/>
  <c r="H10" i="1"/>
  <c r="H9" i="1"/>
  <c r="U7" i="1"/>
  <c r="U61" i="1" s="1"/>
  <c r="U62" i="1" s="1"/>
  <c r="AA51" i="1" l="1"/>
  <c r="AA22" i="1" s="1"/>
  <c r="AA26" i="1" s="1"/>
  <c r="T52" i="1"/>
  <c r="T24" i="1" s="1"/>
  <c r="T51" i="1"/>
  <c r="T22" i="1" s="1"/>
  <c r="U52" i="1"/>
  <c r="U24" i="1" s="1"/>
  <c r="H53" i="1"/>
  <c r="I53" i="1"/>
  <c r="I52" i="1"/>
  <c r="I24" i="1" s="1"/>
  <c r="J53" i="1"/>
  <c r="U53" i="1"/>
  <c r="Q52" i="1"/>
  <c r="Q24" i="1" s="1"/>
  <c r="P55" i="1"/>
  <c r="L55" i="1"/>
  <c r="Z53" i="1"/>
  <c r="M55" i="1"/>
  <c r="Q55" i="1"/>
  <c r="G50" i="1"/>
  <c r="G21" i="1" s="1"/>
  <c r="S52" i="1"/>
  <c r="S24" i="1" s="1"/>
  <c r="Z54" i="1"/>
  <c r="Z23" i="1" s="1"/>
  <c r="D51" i="1"/>
  <c r="D22" i="1" s="1"/>
  <c r="Z55" i="1"/>
  <c r="E51" i="1"/>
  <c r="E22" i="1" s="1"/>
  <c r="W53" i="1"/>
  <c r="Y55" i="1"/>
  <c r="M54" i="1"/>
  <c r="H50" i="1"/>
  <c r="H21" i="1" s="1"/>
  <c r="S51" i="1"/>
  <c r="S22" i="1" s="1"/>
  <c r="P54" i="1"/>
  <c r="X53" i="1"/>
  <c r="K54" i="1"/>
  <c r="L54" i="1"/>
  <c r="I50" i="1"/>
  <c r="I21" i="1" s="1"/>
  <c r="K53" i="1"/>
  <c r="Q54" i="1"/>
  <c r="D20" i="1"/>
  <c r="J50" i="1"/>
  <c r="J21" i="1" s="1"/>
  <c r="U51" i="1"/>
  <c r="U22" i="1" s="1"/>
  <c r="L53" i="1"/>
  <c r="W54" i="1"/>
  <c r="X55" i="1"/>
  <c r="X50" i="1"/>
  <c r="X21" i="1" s="1"/>
  <c r="M53" i="1"/>
  <c r="X54" i="1"/>
  <c r="V20" i="1"/>
  <c r="C51" i="1"/>
  <c r="C22" i="1" s="1"/>
  <c r="P52" i="1"/>
  <c r="P24" i="1" s="1"/>
  <c r="T53" i="1"/>
  <c r="Y54" i="1"/>
  <c r="Z20" i="1"/>
  <c r="Y53" i="1"/>
  <c r="Z51" i="1"/>
  <c r="Z22" i="1" s="1"/>
  <c r="O52" i="1"/>
  <c r="O24" i="1" s="1"/>
  <c r="O54" i="1"/>
  <c r="L20" i="1"/>
  <c r="F52" i="1"/>
  <c r="F24" i="1" s="1"/>
  <c r="C53" i="1"/>
  <c r="O53" i="1"/>
  <c r="D54" i="1"/>
  <c r="C55" i="1"/>
  <c r="N55" i="1"/>
  <c r="K20" i="1"/>
  <c r="M20" i="1"/>
  <c r="C52" i="1"/>
  <c r="C24" i="1" s="1"/>
  <c r="E52" i="1"/>
  <c r="E24" i="1" s="1"/>
  <c r="U38" i="1"/>
  <c r="U39" i="1" s="1"/>
  <c r="S50" i="1"/>
  <c r="S21" i="1" s="1"/>
  <c r="N51" i="1"/>
  <c r="N22" i="1" s="1"/>
  <c r="G52" i="1"/>
  <c r="G24" i="1" s="1"/>
  <c r="D53" i="1"/>
  <c r="P53" i="1"/>
  <c r="E54" i="1"/>
  <c r="D55" i="1"/>
  <c r="O55" i="1"/>
  <c r="N20" i="1"/>
  <c r="W20" i="1"/>
  <c r="T50" i="1"/>
  <c r="T21" i="1" s="1"/>
  <c r="H52" i="1"/>
  <c r="H24" i="1" s="1"/>
  <c r="E53" i="1"/>
  <c r="Q53" i="1"/>
  <c r="Q23" i="1" s="1"/>
  <c r="N54" i="1"/>
  <c r="U27" i="1"/>
  <c r="U50" i="1"/>
  <c r="U21" i="1" s="1"/>
  <c r="F53" i="1"/>
  <c r="R53" i="1"/>
  <c r="O20" i="1"/>
  <c r="N53" i="1"/>
  <c r="P20" i="1"/>
  <c r="C20" i="1"/>
  <c r="Y20" i="1"/>
  <c r="G53" i="1"/>
  <c r="S53" i="1"/>
  <c r="K52" i="1"/>
  <c r="K24" i="1" s="1"/>
  <c r="F20" i="1"/>
  <c r="R20" i="1"/>
  <c r="L51" i="1"/>
  <c r="L22" i="1" s="1"/>
  <c r="X51" i="1"/>
  <c r="X22" i="1" s="1"/>
  <c r="M52" i="1"/>
  <c r="M24" i="1" s="1"/>
  <c r="Y52" i="1"/>
  <c r="Y24" i="1" s="1"/>
  <c r="J52" i="1"/>
  <c r="J24" i="1" s="1"/>
  <c r="Y39" i="1"/>
  <c r="AB39" i="1" s="1"/>
  <c r="F55" i="1"/>
  <c r="R55" i="1"/>
  <c r="V51" i="1"/>
  <c r="V22" i="1" s="1"/>
  <c r="E20" i="1"/>
  <c r="K51" i="1"/>
  <c r="K22" i="1" s="1"/>
  <c r="G55" i="1"/>
  <c r="S55" i="1"/>
  <c r="V52" i="1"/>
  <c r="V24" i="1" s="1"/>
  <c r="J51" i="1"/>
  <c r="J22" i="1" s="1"/>
  <c r="W52" i="1"/>
  <c r="W24" i="1" s="1"/>
  <c r="Q20" i="1"/>
  <c r="W51" i="1"/>
  <c r="W22" i="1" s="1"/>
  <c r="H55" i="1"/>
  <c r="H23" i="1" s="1"/>
  <c r="H26" i="1" s="1"/>
  <c r="T55" i="1"/>
  <c r="I55" i="1"/>
  <c r="I23" i="1" s="1"/>
  <c r="U55" i="1"/>
  <c r="J55" i="1"/>
  <c r="J23" i="1" s="1"/>
  <c r="V55" i="1"/>
  <c r="V23" i="1" s="1"/>
  <c r="AA28" i="1" l="1"/>
  <c r="AA59" i="1"/>
  <c r="AA60" i="1" s="1"/>
  <c r="U23" i="1"/>
  <c r="T23" i="1"/>
  <c r="T26" i="1" s="1"/>
  <c r="T59" i="1" s="1"/>
  <c r="T60" i="1" s="1"/>
  <c r="T63" i="1" s="1"/>
  <c r="T64" i="1" s="1"/>
  <c r="T65" i="1" s="1"/>
  <c r="T67" i="1" s="1"/>
  <c r="M23" i="1"/>
  <c r="M26" i="1" s="1"/>
  <c r="M59" i="1" s="1"/>
  <c r="M60" i="1" s="1"/>
  <c r="G23" i="1"/>
  <c r="G26" i="1" s="1"/>
  <c r="P23" i="1"/>
  <c r="P26" i="1" s="1"/>
  <c r="P28" i="1" s="1"/>
  <c r="U26" i="1"/>
  <c r="U59" i="1" s="1"/>
  <c r="U60" i="1" s="1"/>
  <c r="X23" i="1"/>
  <c r="X26" i="1" s="1"/>
  <c r="L23" i="1"/>
  <c r="L26" i="1" s="1"/>
  <c r="L59" i="1" s="1"/>
  <c r="L60" i="1" s="1"/>
  <c r="Y23" i="1"/>
  <c r="Y26" i="1" s="1"/>
  <c r="I26" i="1"/>
  <c r="I59" i="1" s="1"/>
  <c r="I60" i="1" s="1"/>
  <c r="S23" i="1"/>
  <c r="S26" i="1" s="1"/>
  <c r="S59" i="1" s="1"/>
  <c r="S60" i="1" s="1"/>
  <c r="S63" i="1" s="1"/>
  <c r="S64" i="1" s="1"/>
  <c r="S65" i="1" s="1"/>
  <c r="S67" i="1" s="1"/>
  <c r="K23" i="1"/>
  <c r="K26" i="1" s="1"/>
  <c r="K28" i="1" s="1"/>
  <c r="W23" i="1"/>
  <c r="W26" i="1" s="1"/>
  <c r="Z26" i="1"/>
  <c r="O23" i="1"/>
  <c r="O26" i="1" s="1"/>
  <c r="R23" i="1"/>
  <c r="R26" i="1" s="1"/>
  <c r="R59" i="1" s="1"/>
  <c r="R60" i="1" s="1"/>
  <c r="F23" i="1"/>
  <c r="F26" i="1" s="1"/>
  <c r="E23" i="1"/>
  <c r="E26" i="1"/>
  <c r="E28" i="1" s="1"/>
  <c r="D23" i="1"/>
  <c r="D26" i="1" s="1"/>
  <c r="C23" i="1"/>
  <c r="C26" i="1" s="1"/>
  <c r="C59" i="1" s="1"/>
  <c r="C60" i="1" s="1"/>
  <c r="Q26" i="1"/>
  <c r="Q28" i="1" s="1"/>
  <c r="J26" i="1"/>
  <c r="J59" i="1" s="1"/>
  <c r="J60" i="1" s="1"/>
  <c r="N23" i="1"/>
  <c r="N26" i="1" s="1"/>
  <c r="H28" i="1"/>
  <c r="H59" i="1"/>
  <c r="H60" i="1" s="1"/>
  <c r="T28" i="1"/>
  <c r="U28" i="1"/>
  <c r="G28" i="1"/>
  <c r="G59" i="1"/>
  <c r="G60" i="1" s="1"/>
  <c r="I28" i="1"/>
  <c r="V26" i="1"/>
  <c r="V59" i="1" s="1"/>
  <c r="V60" i="1" s="1"/>
  <c r="V63" i="1" s="1"/>
  <c r="V64" i="1" s="1"/>
  <c r="V65" i="1" s="1"/>
  <c r="V67" i="1" s="1"/>
  <c r="L28" i="1"/>
  <c r="AA63" i="1" l="1"/>
  <c r="AA64" i="1" s="1"/>
  <c r="AA65" i="1" s="1"/>
  <c r="AA67" i="1" s="1"/>
  <c r="AA29" i="1" s="1"/>
  <c r="P59" i="1"/>
  <c r="P60" i="1" s="1"/>
  <c r="S28" i="1"/>
  <c r="M28" i="1"/>
  <c r="R63" i="1"/>
  <c r="R64" i="1"/>
  <c r="R65" i="1" s="1"/>
  <c r="R67" i="1" s="1"/>
  <c r="W59" i="1"/>
  <c r="W60" i="1" s="1"/>
  <c r="W63" i="1" s="1"/>
  <c r="W64" i="1" s="1"/>
  <c r="W65" i="1" s="1"/>
  <c r="W67" i="1" s="1"/>
  <c r="W29" i="1" s="1"/>
  <c r="W28" i="1"/>
  <c r="X59" i="1"/>
  <c r="X60" i="1" s="1"/>
  <c r="X63" i="1" s="1"/>
  <c r="X64" i="1" s="1"/>
  <c r="X65" i="1" s="1"/>
  <c r="X67" i="1" s="1"/>
  <c r="X29" i="1" s="1"/>
  <c r="X28" i="1"/>
  <c r="Y28" i="1"/>
  <c r="Y59" i="1"/>
  <c r="Y63" i="1" s="1"/>
  <c r="Y64" i="1" s="1"/>
  <c r="Y65" i="1" s="1"/>
  <c r="Y67" i="1" s="1"/>
  <c r="Y29" i="1" s="1"/>
  <c r="Y32" i="1" s="1"/>
  <c r="Y34" i="1" s="1"/>
  <c r="Z28" i="1"/>
  <c r="Z59" i="1"/>
  <c r="Z63" i="1" s="1"/>
  <c r="Z64" i="1" s="1"/>
  <c r="Z65" i="1" s="1"/>
  <c r="Z67" i="1" s="1"/>
  <c r="Z29" i="1" s="1"/>
  <c r="Z32" i="1" s="1"/>
  <c r="Z34" i="1" s="1"/>
  <c r="U63" i="1"/>
  <c r="U64" i="1" s="1"/>
  <c r="U65" i="1" s="1"/>
  <c r="U67" i="1" s="1"/>
  <c r="U29" i="1" s="1"/>
  <c r="U32" i="1" s="1"/>
  <c r="U34" i="1" s="1"/>
  <c r="N28" i="1"/>
  <c r="N59" i="1"/>
  <c r="N60" i="1" s="1"/>
  <c r="N63" i="1" s="1"/>
  <c r="N64" i="1" s="1"/>
  <c r="N65" i="1" s="1"/>
  <c r="N67" i="1" s="1"/>
  <c r="N29" i="1" s="1"/>
  <c r="O59" i="1"/>
  <c r="O60" i="1" s="1"/>
  <c r="O63" i="1" s="1"/>
  <c r="O64" i="1" s="1"/>
  <c r="O65" i="1" s="1"/>
  <c r="O67" i="1" s="1"/>
  <c r="O29" i="1" s="1"/>
  <c r="O28" i="1"/>
  <c r="K59" i="1"/>
  <c r="K60" i="1" s="1"/>
  <c r="K63" i="1" s="1"/>
  <c r="K64" i="1" s="1"/>
  <c r="K65" i="1" s="1"/>
  <c r="K67" i="1" s="1"/>
  <c r="K29" i="1" s="1"/>
  <c r="K32" i="1" s="1"/>
  <c r="K34" i="1" s="1"/>
  <c r="Q59" i="1"/>
  <c r="Q60" i="1" s="1"/>
  <c r="Q63" i="1" s="1"/>
  <c r="Q64" i="1" s="1"/>
  <c r="Q65" i="1" s="1"/>
  <c r="Q67" i="1" s="1"/>
  <c r="Q29" i="1" s="1"/>
  <c r="Q32" i="1" s="1"/>
  <c r="Q34" i="1" s="1"/>
  <c r="J28" i="1"/>
  <c r="E59" i="1"/>
  <c r="E60" i="1" s="1"/>
  <c r="E63" i="1" s="1"/>
  <c r="E64" i="1" s="1"/>
  <c r="E65" i="1" s="1"/>
  <c r="E67" i="1" s="1"/>
  <c r="E29" i="1" s="1"/>
  <c r="E32" i="1" s="1"/>
  <c r="E34" i="1" s="1"/>
  <c r="D59" i="1"/>
  <c r="D60" i="1" s="1"/>
  <c r="D28" i="1"/>
  <c r="C28" i="1"/>
  <c r="H63" i="1"/>
  <c r="H64" i="1" s="1"/>
  <c r="H65" i="1" s="1"/>
  <c r="H67" i="1" s="1"/>
  <c r="H29" i="1" s="1"/>
  <c r="H32" i="1" s="1"/>
  <c r="H34" i="1" s="1"/>
  <c r="G63" i="1"/>
  <c r="G64" i="1"/>
  <c r="G65" i="1" s="1"/>
  <c r="G67" i="1" s="1"/>
  <c r="G29" i="1" s="1"/>
  <c r="G32" i="1" s="1"/>
  <c r="G34" i="1" s="1"/>
  <c r="P63" i="1"/>
  <c r="P64" i="1" s="1"/>
  <c r="P65" i="1" s="1"/>
  <c r="P67" i="1" s="1"/>
  <c r="P29" i="1" s="1"/>
  <c r="C63" i="1"/>
  <c r="C64" i="1" s="1"/>
  <c r="C65" i="1" s="1"/>
  <c r="C67" i="1" s="1"/>
  <c r="C29" i="1" s="1"/>
  <c r="I63" i="1"/>
  <c r="I64" i="1" s="1"/>
  <c r="I65" i="1" s="1"/>
  <c r="I67" i="1" s="1"/>
  <c r="I29" i="1" s="1"/>
  <c r="I32" i="1" s="1"/>
  <c r="I34" i="1" s="1"/>
  <c r="F28" i="1"/>
  <c r="F59" i="1"/>
  <c r="F60" i="1" s="1"/>
  <c r="M63" i="1"/>
  <c r="M64" i="1" s="1"/>
  <c r="M65" i="1" s="1"/>
  <c r="M67" i="1" s="1"/>
  <c r="M29" i="1" s="1"/>
  <c r="T29" i="1"/>
  <c r="T32" i="1" s="1"/>
  <c r="T34" i="1" s="1"/>
  <c r="S29" i="1"/>
  <c r="V28" i="1"/>
  <c r="L63" i="1"/>
  <c r="L64" i="1" s="1"/>
  <c r="L65" i="1" s="1"/>
  <c r="L67" i="1" s="1"/>
  <c r="L29" i="1" s="1"/>
  <c r="L32" i="1" s="1"/>
  <c r="L34" i="1" s="1"/>
  <c r="R28" i="1"/>
  <c r="J63" i="1"/>
  <c r="J64" i="1" s="1"/>
  <c r="J65" i="1" s="1"/>
  <c r="J67" i="1" s="1"/>
  <c r="J29" i="1" s="1"/>
  <c r="AA32" i="1" l="1"/>
  <c r="AA34" i="1" s="1"/>
  <c r="S32" i="1"/>
  <c r="S34" i="1" s="1"/>
  <c r="M32" i="1"/>
  <c r="M34" i="1" s="1"/>
  <c r="W32" i="1"/>
  <c r="W34" i="1" s="1"/>
  <c r="X32" i="1"/>
  <c r="X34" i="1" s="1"/>
  <c r="O32" i="1"/>
  <c r="O34" i="1" s="1"/>
  <c r="N32" i="1"/>
  <c r="N34" i="1" s="1"/>
  <c r="D63" i="1"/>
  <c r="D64" i="1" s="1"/>
  <c r="D65" i="1" s="1"/>
  <c r="D67" i="1" s="1"/>
  <c r="D29" i="1" s="1"/>
  <c r="D32" i="1" s="1"/>
  <c r="D34" i="1" s="1"/>
  <c r="J32" i="1"/>
  <c r="J34" i="1" s="1"/>
  <c r="C32" i="1"/>
  <c r="C34" i="1" s="1"/>
  <c r="P32" i="1"/>
  <c r="P34" i="1" s="1"/>
  <c r="P35" i="1"/>
  <c r="R29" i="1"/>
  <c r="R32" i="1" s="1"/>
  <c r="R34" i="1" s="1"/>
  <c r="F63" i="1"/>
  <c r="F64" i="1" s="1"/>
  <c r="F65" i="1" s="1"/>
  <c r="F67" i="1" s="1"/>
  <c r="F29" i="1" s="1"/>
  <c r="F32" i="1" s="1"/>
  <c r="F34" i="1" s="1"/>
  <c r="V29" i="1"/>
  <c r="V32" i="1" s="1"/>
  <c r="V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6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ID#AAABEGPM-2w
Coursey, Mark    (2024-01-12 20:08:54)
Revised</t>
        </r>
      </text>
    </comment>
    <comment ref="N7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ID#AAABEGPM-20
Coursey, Mark    (2024-01-12 20:08:54)
Revised 8/2/18</t>
        </r>
      </text>
    </comment>
    <comment ref="N8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ID#AAABEGPM-24
Coursey, Mark    (2024-01-12 20:08:54)
revised # 6-12-18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JQvw4n7xwgPVPs7KXQDocVVBRNw=="/>
    </ext>
  </extLst>
</comments>
</file>

<file path=xl/sharedStrings.xml><?xml version="1.0" encoding="utf-8"?>
<sst xmlns="http://schemas.openxmlformats.org/spreadsheetml/2006/main" count="130" uniqueCount="99">
  <si>
    <t>SEEK Calculation Worksheet</t>
  </si>
  <si>
    <t>Description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</si>
  <si>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</si>
  <si>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</si>
  <si>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</si>
  <si>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</si>
  <si>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</si>
  <si>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</si>
  <si>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</si>
  <si>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</si>
  <si>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</si>
  <si>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</si>
  <si>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</si>
  <si>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</si>
  <si>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</si>
  <si>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</si>
  <si>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</si>
  <si>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</si>
  <si>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</si>
  <si>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Final</t>
  </si>
  <si>
    <t>Working Budget Estimate without growth</t>
  </si>
  <si>
    <t>Final w/ Growth</t>
  </si>
  <si>
    <t>Draft Budget</t>
  </si>
  <si>
    <t>May Tentative Budget</t>
  </si>
  <si>
    <t>Final (HB 553 Growth)</t>
  </si>
  <si>
    <t>Jan Draft Budget</t>
  </si>
  <si>
    <t>Sept Working Budget</t>
  </si>
  <si>
    <t>Changes</t>
  </si>
  <si>
    <t>Average Daily Attendance</t>
  </si>
  <si>
    <t>Property Assessments</t>
  </si>
  <si>
    <t>Average Free Lunch Students</t>
  </si>
  <si>
    <t>12/01 Child Count:  SEVERE: @ 2.35</t>
  </si>
  <si>
    <t>12/01 Child Count:  MODERATE: @ 1.17</t>
  </si>
  <si>
    <t>12/01 Child Count: SPEECH: @ .24</t>
  </si>
  <si>
    <t>Limited English Proficient</t>
  </si>
  <si>
    <t>Home &amp; Hospital Avg</t>
  </si>
  <si>
    <t>Base Year Debt Service</t>
  </si>
  <si>
    <t>Close Estimate</t>
  </si>
  <si>
    <t>Un-prorated Transportation</t>
  </si>
  <si>
    <t>Pro-rated Transportation</t>
  </si>
  <si>
    <t>Adjustment to Appropriations</t>
  </si>
  <si>
    <t>$ per pupil</t>
  </si>
  <si>
    <t>Guaranteed Base</t>
  </si>
  <si>
    <t>Impacted by ADA &amp; $ per pupil</t>
  </si>
  <si>
    <t>At Risk</t>
  </si>
  <si>
    <t>Impacted by avg free lunch students</t>
  </si>
  <si>
    <t>Home &amp; Hospital</t>
  </si>
  <si>
    <t>Impacted by home &amp; hospital avg</t>
  </si>
  <si>
    <t>Exceptional Child</t>
  </si>
  <si>
    <t>Impacted by 12/1 child count</t>
  </si>
  <si>
    <t>Impacted by LEP avg</t>
  </si>
  <si>
    <t>Transportation</t>
  </si>
  <si>
    <t>KDE balance budget</t>
  </si>
  <si>
    <t>Subtotal calculated Base Funding</t>
  </si>
  <si>
    <t>LESS: $.30 Local Effort</t>
  </si>
  <si>
    <t>Due to Increase in Assessments</t>
  </si>
  <si>
    <t>Calculated STATE Portion</t>
  </si>
  <si>
    <t>State Tier I</t>
  </si>
  <si>
    <t>SEEK Adjustment</t>
  </si>
  <si>
    <t>Rounding</t>
  </si>
  <si>
    <t>Total State SEEK</t>
  </si>
  <si>
    <t>Less: Capital Outlay</t>
  </si>
  <si>
    <t xml:space="preserve">ADA @ $100 </t>
  </si>
  <si>
    <t>Net General Fund SEEK</t>
  </si>
  <si>
    <t>Local FSPK</t>
  </si>
  <si>
    <t>Property assessment @ 10 cents / $100</t>
  </si>
  <si>
    <t>State FSPK - Un-Cut</t>
  </si>
  <si>
    <t>State avg per pupil assessement</t>
  </si>
  <si>
    <t>State FSPK - with Cut</t>
  </si>
  <si>
    <t>State FSPK - Cut</t>
  </si>
  <si>
    <t>Capital Outlay</t>
  </si>
  <si>
    <t>SEEK Calculation Details</t>
  </si>
  <si>
    <t>Calculated Per Pupil Amounts</t>
  </si>
  <si>
    <t>Exceptional Rates: SEVERE</t>
  </si>
  <si>
    <t>Exceptional Rates: MODERATE</t>
  </si>
  <si>
    <t>Exceptional Rates: SPEECH</t>
  </si>
  <si>
    <t>Tier I Calculation</t>
  </si>
  <si>
    <t>Transportation Pro-Ration</t>
  </si>
  <si>
    <t>Adjusted Calculated Base for Tier I</t>
  </si>
  <si>
    <t>Assessments per Pupil</t>
  </si>
  <si>
    <t>% of State Equilization Rate</t>
  </si>
  <si>
    <t>Local Tier I Tax Rate</t>
  </si>
  <si>
    <t>State Tier I Tax Rate</t>
  </si>
  <si>
    <t>Total State Tier I</t>
  </si>
  <si>
    <t>ProRated Transportation Adj.</t>
  </si>
  <si>
    <t>Total Tier I per SEEK Letter</t>
  </si>
  <si>
    <t>STATEWIDE SEEK FACTORS</t>
  </si>
  <si>
    <t>Base per pupil Funding</t>
  </si>
  <si>
    <t>At Risk percentage</t>
  </si>
  <si>
    <t>Home &amp; Hospital Deduction</t>
  </si>
  <si>
    <t>Minimum Local Tax Contribution</t>
  </si>
  <si>
    <t>State Average Assessments</t>
  </si>
  <si>
    <t>Building Fund Rate:</t>
  </si>
  <si>
    <t>Working Budget</t>
  </si>
  <si>
    <t>2025-2026</t>
  </si>
  <si>
    <t>Final Budget</t>
  </si>
  <si>
    <t>RISD</t>
  </si>
  <si>
    <t>Maximum Tier I per Pupil (Base x 17.5% 24-25) (Base x 15% prior to 24-25)</t>
  </si>
  <si>
    <t>Tentative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</si>
</sst>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#,##0.000_);\(#,##0.000\)"/>
    <numFmt numFmtId="166" formatCode="_(* #,##0_);_(* \(#,##0\);_(* &quot;-&quot;??_);_(@_)"/>
    <numFmt numFmtId="167" formatCode="#,##0.0"/>
    <numFmt numFmtId="168" formatCode="_(&quot;$&quot;* #,##0_);_(&quot;$&quot;* \(#,##0\);_(&quot;$&quot;* &quot;-&quot;??_);_(@_)"/>
    <numFmt numFmtId="169" formatCode="0.0%"/>
    <numFmt numFmtId="170" formatCode="_(&quot;$&quot;* #,##0.0000_);_(&quot;$&quot;* \(#,##0.0000\);_(&quot;$&quot;* &quot;-&quot;??_);_(@_)"/>
  </numFmts>
  <fonts count="24" x14ac:knownFonts="1">
    <font>
      <sz val="10"/>
      <color rgb="FF000000"/>
      <name val="Arial"/>
      <scheme val="minor"/>
    </font>
    <font>
      <b/>
      <sz val="18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i/>
      <sz val="12"/>
      <color theme="1"/>
      <name val="Arial"/>
    </font>
    <font>
      <i/>
      <sz val="12"/>
      <color theme="1"/>
      <name val="Arial"/>
    </font>
    <font>
      <b/>
      <i/>
      <sz val="12"/>
      <color rgb="FFFF0000"/>
      <name val="Arial"/>
    </font>
    <font>
      <b/>
      <sz val="12"/>
      <color rgb="FFFF0000"/>
      <name val="Arial"/>
    </font>
    <font>
      <b/>
      <sz val="10"/>
      <color rgb="FFFF0000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1"/>
      <color rgb="FFFF0000"/>
      <name val="Arial"/>
    </font>
    <font>
      <sz val="10"/>
      <color rgb="FF548DD4"/>
      <name val="Arial"/>
    </font>
    <font>
      <b/>
      <sz val="14"/>
      <color theme="1"/>
      <name val="Arial"/>
    </font>
    <font>
      <b/>
      <sz val="10"/>
      <color theme="0"/>
      <name val="Arial"/>
    </font>
    <font>
      <b/>
      <u/>
      <sz val="12"/>
      <color theme="1"/>
      <name val="Arial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A28448"/>
        <bgColor rgb="FFA28448"/>
      </patternFill>
    </fill>
    <fill>
      <patternFill patternType="solid">
        <fgColor rgb="FFD6E3BC"/>
        <bgColor rgb="FFD6E3BC"/>
      </patternFill>
    </fill>
    <fill>
      <patternFill patternType="solid">
        <fgColor rgb="FFD6C29D"/>
        <bgColor rgb="FFD6C29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</fills>
  <borders count="6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thin">
        <color rgb="FF000000"/>
      </right>
      <top/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164" fontId="7" fillId="4" borderId="16" xfId="0" applyNumberFormat="1" applyFont="1" applyFill="1" applyBorder="1" applyAlignment="1">
      <alignment horizontal="center" vertical="center"/>
    </xf>
    <xf numFmtId="164" fontId="7" fillId="4" borderId="17" xfId="0" applyNumberFormat="1" applyFont="1" applyFill="1" applyBorder="1" applyAlignment="1">
      <alignment horizontal="center" vertic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7" fillId="4" borderId="20" xfId="0" applyNumberFormat="1" applyFont="1" applyFill="1" applyBorder="1" applyAlignment="1">
      <alignment horizontal="center" vertical="center"/>
    </xf>
    <xf numFmtId="165" fontId="8" fillId="5" borderId="20" xfId="0" applyNumberFormat="1" applyFont="1" applyFill="1" applyBorder="1" applyAlignment="1">
      <alignment horizontal="center" vertical="center"/>
    </xf>
    <xf numFmtId="165" fontId="9" fillId="5" borderId="20" xfId="0" applyNumberFormat="1" applyFont="1" applyFill="1" applyBorder="1" applyAlignment="1">
      <alignment horizontal="center" vertical="center"/>
    </xf>
    <xf numFmtId="165" fontId="7" fillId="5" borderId="20" xfId="0" applyNumberFormat="1" applyFont="1" applyFill="1" applyBorder="1" applyAlignment="1">
      <alignment horizontal="center" vertical="center"/>
    </xf>
    <xf numFmtId="43" fontId="10" fillId="6" borderId="21" xfId="0" applyNumberFormat="1" applyFont="1" applyFill="1" applyBorder="1" applyAlignment="1">
      <alignment vertical="center"/>
    </xf>
    <xf numFmtId="14" fontId="11" fillId="0" borderId="0" xfId="0" applyNumberFormat="1" applyFont="1" applyAlignment="1">
      <alignment vertical="center"/>
    </xf>
    <xf numFmtId="0" fontId="6" fillId="0" borderId="7" xfId="0" applyFont="1" applyBorder="1" applyAlignment="1">
      <alignment vertical="center"/>
    </xf>
    <xf numFmtId="6" fontId="12" fillId="4" borderId="21" xfId="0" applyNumberFormat="1" applyFont="1" applyFill="1" applyBorder="1" applyAlignment="1">
      <alignment horizontal="center" vertical="center"/>
    </xf>
    <xf numFmtId="6" fontId="12" fillId="4" borderId="22" xfId="0" applyNumberFormat="1" applyFont="1" applyFill="1" applyBorder="1" applyAlignment="1">
      <alignment horizontal="center" vertical="center"/>
    </xf>
    <xf numFmtId="37" fontId="12" fillId="4" borderId="23" xfId="0" applyNumberFormat="1" applyFont="1" applyFill="1" applyBorder="1" applyAlignment="1">
      <alignment horizontal="center" vertical="center"/>
    </xf>
    <xf numFmtId="37" fontId="12" fillId="4" borderId="24" xfId="0" applyNumberFormat="1" applyFont="1" applyFill="1" applyBorder="1" applyAlignment="1">
      <alignment horizontal="center" vertical="center"/>
    </xf>
    <xf numFmtId="37" fontId="12" fillId="4" borderId="22" xfId="0" applyNumberFormat="1" applyFont="1" applyFill="1" applyBorder="1" applyAlignment="1">
      <alignment horizontal="center" vertical="center"/>
    </xf>
    <xf numFmtId="37" fontId="13" fillId="5" borderId="22" xfId="0" applyNumberFormat="1" applyFont="1" applyFill="1" applyBorder="1" applyAlignment="1">
      <alignment horizontal="center" vertical="center"/>
    </xf>
    <xf numFmtId="37" fontId="14" fillId="5" borderId="22" xfId="0" applyNumberFormat="1" applyFont="1" applyFill="1" applyBorder="1" applyAlignment="1">
      <alignment horizontal="center" vertical="center"/>
    </xf>
    <xf numFmtId="37" fontId="12" fillId="5" borderId="22" xfId="0" applyNumberFormat="1" applyFont="1" applyFill="1" applyBorder="1" applyAlignment="1">
      <alignment horizontal="center" vertical="center"/>
    </xf>
    <xf numFmtId="166" fontId="2" fillId="6" borderId="21" xfId="0" applyNumberFormat="1" applyFont="1" applyFill="1" applyBorder="1" applyAlignment="1">
      <alignment vertical="center"/>
    </xf>
    <xf numFmtId="0" fontId="6" fillId="0" borderId="25" xfId="0" applyFont="1" applyBorder="1" applyAlignment="1">
      <alignment vertical="center"/>
    </xf>
    <xf numFmtId="164" fontId="6" fillId="4" borderId="26" xfId="0" applyNumberFormat="1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>
      <alignment horizontal="center" vertical="center"/>
    </xf>
    <xf numFmtId="165" fontId="6" fillId="4" borderId="23" xfId="0" applyNumberFormat="1" applyFont="1" applyFill="1" applyBorder="1" applyAlignment="1">
      <alignment horizontal="center" vertical="center"/>
    </xf>
    <xf numFmtId="165" fontId="6" fillId="4" borderId="24" xfId="0" applyNumberFormat="1" applyFont="1" applyFill="1" applyBorder="1" applyAlignment="1">
      <alignment horizontal="center" vertical="center"/>
    </xf>
    <xf numFmtId="165" fontId="6" fillId="4" borderId="22" xfId="0" applyNumberFormat="1" applyFont="1" applyFill="1" applyBorder="1" applyAlignment="1">
      <alignment horizontal="center" vertical="center"/>
    </xf>
    <xf numFmtId="165" fontId="3" fillId="5" borderId="22" xfId="0" applyNumberFormat="1" applyFont="1" applyFill="1" applyBorder="1" applyAlignment="1">
      <alignment horizontal="center" vertical="center"/>
    </xf>
    <xf numFmtId="165" fontId="3" fillId="5" borderId="27" xfId="0" applyNumberFormat="1" applyFont="1" applyFill="1" applyBorder="1" applyAlignment="1">
      <alignment horizontal="center" vertical="center"/>
    </xf>
    <xf numFmtId="43" fontId="2" fillId="6" borderId="21" xfId="0" applyNumberFormat="1" applyFont="1" applyFill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167" fontId="6" fillId="4" borderId="22" xfId="0" applyNumberFormat="1" applyFont="1" applyFill="1" applyBorder="1" applyAlignment="1">
      <alignment horizontal="center" vertical="center"/>
    </xf>
    <xf numFmtId="167" fontId="6" fillId="4" borderId="23" xfId="0" applyNumberFormat="1" applyFont="1" applyFill="1" applyBorder="1" applyAlignment="1">
      <alignment horizontal="center" vertical="center"/>
    </xf>
    <xf numFmtId="37" fontId="6" fillId="4" borderId="23" xfId="0" applyNumberFormat="1" applyFont="1" applyFill="1" applyBorder="1" applyAlignment="1">
      <alignment horizontal="center" vertical="center"/>
    </xf>
    <xf numFmtId="37" fontId="6" fillId="4" borderId="24" xfId="0" applyNumberFormat="1" applyFont="1" applyFill="1" applyBorder="1" applyAlignment="1">
      <alignment horizontal="center" vertical="center"/>
    </xf>
    <xf numFmtId="37" fontId="6" fillId="4" borderId="22" xfId="0" applyNumberFormat="1" applyFont="1" applyFill="1" applyBorder="1" applyAlignment="1">
      <alignment horizontal="center" vertical="center"/>
    </xf>
    <xf numFmtId="37" fontId="3" fillId="5" borderId="23" xfId="0" applyNumberFormat="1" applyFont="1" applyFill="1" applyBorder="1" applyAlignment="1">
      <alignment horizontal="center" vertical="center"/>
    </xf>
    <xf numFmtId="37" fontId="15" fillId="5" borderId="28" xfId="0" applyNumberFormat="1" applyFont="1" applyFill="1" applyBorder="1" applyAlignment="1">
      <alignment horizontal="center" vertical="center"/>
    </xf>
    <xf numFmtId="37" fontId="3" fillId="5" borderId="28" xfId="0" applyNumberFormat="1" applyFont="1" applyFill="1" applyBorder="1" applyAlignment="1">
      <alignment horizontal="center" vertical="center"/>
    </xf>
    <xf numFmtId="37" fontId="3" fillId="7" borderId="28" xfId="0" applyNumberFormat="1" applyFont="1" applyFill="1" applyBorder="1" applyAlignment="1">
      <alignment horizontal="center" vertical="center"/>
    </xf>
    <xf numFmtId="37" fontId="15" fillId="5" borderId="29" xfId="0" applyNumberFormat="1" applyFont="1" applyFill="1" applyBorder="1" applyAlignment="1">
      <alignment horizontal="center" vertical="center"/>
    </xf>
    <xf numFmtId="37" fontId="3" fillId="5" borderId="29" xfId="0" applyNumberFormat="1" applyFont="1" applyFill="1" applyBorder="1" applyAlignment="1">
      <alignment horizontal="center" vertical="center"/>
    </xf>
    <xf numFmtId="37" fontId="3" fillId="7" borderId="29" xfId="0" applyNumberFormat="1" applyFont="1" applyFill="1" applyBorder="1" applyAlignment="1">
      <alignment horizontal="center" vertical="center"/>
    </xf>
    <xf numFmtId="37" fontId="15" fillId="5" borderId="30" xfId="0" applyNumberFormat="1" applyFont="1" applyFill="1" applyBorder="1" applyAlignment="1">
      <alignment horizontal="center" vertical="center"/>
    </xf>
    <xf numFmtId="37" fontId="3" fillId="5" borderId="30" xfId="0" applyNumberFormat="1" applyFont="1" applyFill="1" applyBorder="1" applyAlignment="1">
      <alignment horizontal="center" vertical="center"/>
    </xf>
    <xf numFmtId="37" fontId="3" fillId="7" borderId="30" xfId="0" applyNumberFormat="1" applyFont="1" applyFill="1" applyBorder="1" applyAlignment="1">
      <alignment horizontal="center" vertical="center"/>
    </xf>
    <xf numFmtId="37" fontId="3" fillId="5" borderId="22" xfId="0" applyNumberFormat="1" applyFont="1" applyFill="1" applyBorder="1" applyAlignment="1">
      <alignment horizontal="center" vertical="center"/>
    </xf>
    <xf numFmtId="37" fontId="3" fillId="5" borderId="17" xfId="0" applyNumberFormat="1" applyFont="1" applyFill="1" applyBorder="1" applyAlignment="1">
      <alignment horizontal="center" vertical="center"/>
    </xf>
    <xf numFmtId="37" fontId="3" fillId="7" borderId="17" xfId="0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164" fontId="6" fillId="4" borderId="23" xfId="0" applyNumberFormat="1" applyFont="1" applyFill="1" applyBorder="1" applyAlignment="1">
      <alignment horizontal="center" vertical="center"/>
    </xf>
    <xf numFmtId="5" fontId="3" fillId="4" borderId="22" xfId="0" applyNumberFormat="1" applyFont="1" applyFill="1" applyBorder="1" applyAlignment="1">
      <alignment horizontal="center" vertical="center"/>
    </xf>
    <xf numFmtId="5" fontId="3" fillId="4" borderId="23" xfId="0" applyNumberFormat="1" applyFont="1" applyFill="1" applyBorder="1" applyAlignment="1">
      <alignment horizontal="center" vertical="center"/>
    </xf>
    <xf numFmtId="37" fontId="3" fillId="4" borderId="23" xfId="0" applyNumberFormat="1" applyFont="1" applyFill="1" applyBorder="1" applyAlignment="1">
      <alignment horizontal="center" vertical="center"/>
    </xf>
    <xf numFmtId="37" fontId="3" fillId="4" borderId="24" xfId="0" applyNumberFormat="1" applyFont="1" applyFill="1" applyBorder="1" applyAlignment="1">
      <alignment horizontal="center" vertical="center"/>
    </xf>
    <xf numFmtId="37" fontId="3" fillId="4" borderId="22" xfId="0" applyNumberFormat="1" applyFont="1" applyFill="1" applyBorder="1" applyAlignment="1">
      <alignment horizontal="center" vertical="center"/>
    </xf>
    <xf numFmtId="37" fontId="11" fillId="5" borderId="22" xfId="0" applyNumberFormat="1" applyFont="1" applyFill="1" applyBorder="1" applyAlignment="1">
      <alignment horizontal="center" vertical="center"/>
    </xf>
    <xf numFmtId="37" fontId="6" fillId="5" borderId="22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5" fontId="6" fillId="4" borderId="27" xfId="0" applyNumberFormat="1" applyFont="1" applyFill="1" applyBorder="1" applyAlignment="1">
      <alignment horizontal="center" vertical="center"/>
    </xf>
    <xf numFmtId="5" fontId="6" fillId="4" borderId="32" xfId="0" applyNumberFormat="1" applyFont="1" applyFill="1" applyBorder="1" applyAlignment="1">
      <alignment horizontal="center" vertical="center"/>
    </xf>
    <xf numFmtId="37" fontId="6" fillId="4" borderId="32" xfId="0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5" fontId="5" fillId="4" borderId="34" xfId="0" applyNumberFormat="1" applyFont="1" applyFill="1" applyBorder="1" applyAlignment="1">
      <alignment horizontal="center" vertical="center"/>
    </xf>
    <xf numFmtId="5" fontId="5" fillId="4" borderId="35" xfId="0" applyNumberFormat="1" applyFont="1" applyFill="1" applyBorder="1" applyAlignment="1">
      <alignment horizontal="center" vertical="center"/>
    </xf>
    <xf numFmtId="37" fontId="5" fillId="4" borderId="35" xfId="0" applyNumberFormat="1" applyFont="1" applyFill="1" applyBorder="1" applyAlignment="1">
      <alignment horizontal="center" vertical="center"/>
    </xf>
    <xf numFmtId="37" fontId="5" fillId="4" borderId="31" xfId="0" applyNumberFormat="1" applyFont="1" applyFill="1" applyBorder="1" applyAlignment="1">
      <alignment horizontal="center" vertical="center"/>
    </xf>
    <xf numFmtId="37" fontId="5" fillId="4" borderId="36" xfId="0" applyNumberFormat="1" applyFont="1" applyFill="1" applyBorder="1" applyAlignment="1">
      <alignment horizontal="center" vertical="center"/>
    </xf>
    <xf numFmtId="37" fontId="5" fillId="5" borderId="36" xfId="0" applyNumberFormat="1" applyFont="1" applyFill="1" applyBorder="1" applyAlignment="1">
      <alignment horizontal="center" vertical="center"/>
    </xf>
    <xf numFmtId="37" fontId="5" fillId="7" borderId="3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5" fontId="5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5" fillId="0" borderId="37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168" fontId="6" fillId="4" borderId="20" xfId="0" applyNumberFormat="1" applyFont="1" applyFill="1" applyBorder="1" applyAlignment="1">
      <alignment horizontal="center" vertical="center"/>
    </xf>
    <xf numFmtId="37" fontId="6" fillId="4" borderId="18" xfId="0" applyNumberFormat="1" applyFont="1" applyFill="1" applyBorder="1" applyAlignment="1">
      <alignment horizontal="right" vertical="center"/>
    </xf>
    <xf numFmtId="37" fontId="6" fillId="4" borderId="19" xfId="0" applyNumberFormat="1" applyFont="1" applyFill="1" applyBorder="1" applyAlignment="1">
      <alignment horizontal="right" vertical="center"/>
    </xf>
    <xf numFmtId="37" fontId="6" fillId="4" borderId="20" xfId="0" applyNumberFormat="1" applyFont="1" applyFill="1" applyBorder="1" applyAlignment="1">
      <alignment horizontal="right" vertical="center"/>
    </xf>
    <xf numFmtId="37" fontId="6" fillId="5" borderId="20" xfId="0" applyNumberFormat="1" applyFont="1" applyFill="1" applyBorder="1" applyAlignment="1">
      <alignment horizontal="right" vertical="center"/>
    </xf>
    <xf numFmtId="0" fontId="3" fillId="6" borderId="21" xfId="0" applyFont="1" applyFill="1" applyBorder="1" applyAlignment="1">
      <alignment vertical="center"/>
    </xf>
    <xf numFmtId="168" fontId="6" fillId="4" borderId="22" xfId="0" applyNumberFormat="1" applyFont="1" applyFill="1" applyBorder="1" applyAlignment="1">
      <alignment horizontal="center" vertical="center"/>
    </xf>
    <xf numFmtId="37" fontId="6" fillId="4" borderId="23" xfId="0" applyNumberFormat="1" applyFont="1" applyFill="1" applyBorder="1" applyAlignment="1">
      <alignment horizontal="right" vertical="center"/>
    </xf>
    <xf numFmtId="37" fontId="6" fillId="4" borderId="24" xfId="0" applyNumberFormat="1" applyFont="1" applyFill="1" applyBorder="1" applyAlignment="1">
      <alignment horizontal="right" vertical="center"/>
    </xf>
    <xf numFmtId="37" fontId="6" fillId="4" borderId="22" xfId="0" applyNumberFormat="1" applyFont="1" applyFill="1" applyBorder="1" applyAlignment="1">
      <alignment horizontal="right" vertical="center"/>
    </xf>
    <xf numFmtId="37" fontId="6" fillId="5" borderId="22" xfId="0" applyNumberFormat="1" applyFont="1" applyFill="1" applyBorder="1" applyAlignment="1">
      <alignment horizontal="right" vertical="center"/>
    </xf>
    <xf numFmtId="37" fontId="11" fillId="5" borderId="22" xfId="0" applyNumberFormat="1" applyFont="1" applyFill="1" applyBorder="1" applyAlignment="1">
      <alignment horizontal="right" vertical="center"/>
    </xf>
    <xf numFmtId="0" fontId="15" fillId="6" borderId="21" xfId="0" applyFont="1" applyFill="1" applyBorder="1" applyAlignment="1">
      <alignment vertical="center"/>
    </xf>
    <xf numFmtId="168" fontId="6" fillId="4" borderId="36" xfId="0" applyNumberFormat="1" applyFont="1" applyFill="1" applyBorder="1" applyAlignment="1">
      <alignment horizontal="center" vertical="center"/>
    </xf>
    <xf numFmtId="37" fontId="6" fillId="4" borderId="38" xfId="0" applyNumberFormat="1" applyFont="1" applyFill="1" applyBorder="1" applyAlignment="1">
      <alignment horizontal="right" vertical="center"/>
    </xf>
    <xf numFmtId="37" fontId="6" fillId="4" borderId="31" xfId="0" applyNumberFormat="1" applyFont="1" applyFill="1" applyBorder="1" applyAlignment="1">
      <alignment horizontal="right" vertical="center"/>
    </xf>
    <xf numFmtId="37" fontId="6" fillId="4" borderId="36" xfId="0" applyNumberFormat="1" applyFont="1" applyFill="1" applyBorder="1" applyAlignment="1">
      <alignment horizontal="right" vertical="center"/>
    </xf>
    <xf numFmtId="37" fontId="6" fillId="5" borderId="36" xfId="0" applyNumberFormat="1" applyFont="1" applyFill="1" applyBorder="1" applyAlignment="1">
      <alignment horizontal="right" vertical="center"/>
    </xf>
    <xf numFmtId="0" fontId="6" fillId="3" borderId="39" xfId="0" applyFont="1" applyFill="1" applyBorder="1" applyAlignment="1">
      <alignment vertical="center"/>
    </xf>
    <xf numFmtId="168" fontId="6" fillId="3" borderId="39" xfId="0" applyNumberFormat="1" applyFont="1" applyFill="1" applyBorder="1" applyAlignment="1">
      <alignment horizontal="center" vertical="center"/>
    </xf>
    <xf numFmtId="37" fontId="6" fillId="3" borderId="39" xfId="0" applyNumberFormat="1" applyFont="1" applyFill="1" applyBorder="1" applyAlignment="1">
      <alignment horizontal="right" vertical="center"/>
    </xf>
    <xf numFmtId="37" fontId="6" fillId="3" borderId="40" xfId="0" applyNumberFormat="1" applyFont="1" applyFill="1" applyBorder="1" applyAlignment="1">
      <alignment horizontal="right" vertical="center"/>
    </xf>
    <xf numFmtId="166" fontId="10" fillId="0" borderId="0" xfId="0" applyNumberFormat="1" applyFont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168" fontId="6" fillId="4" borderId="39" xfId="0" applyNumberFormat="1" applyFont="1" applyFill="1" applyBorder="1" applyAlignment="1">
      <alignment horizontal="center" vertical="center"/>
    </xf>
    <xf numFmtId="37" fontId="6" fillId="4" borderId="39" xfId="0" applyNumberFormat="1" applyFont="1" applyFill="1" applyBorder="1" applyAlignment="1">
      <alignment horizontal="right" vertical="center"/>
    </xf>
    <xf numFmtId="37" fontId="6" fillId="4" borderId="42" xfId="0" applyNumberFormat="1" applyFont="1" applyFill="1" applyBorder="1" applyAlignment="1">
      <alignment horizontal="right" vertical="center"/>
    </xf>
    <xf numFmtId="37" fontId="6" fillId="5" borderId="39" xfId="0" applyNumberFormat="1" applyFont="1" applyFill="1" applyBorder="1" applyAlignment="1">
      <alignment horizontal="right" vertical="center"/>
    </xf>
    <xf numFmtId="166" fontId="10" fillId="6" borderId="21" xfId="0" applyNumberFormat="1" applyFont="1" applyFill="1" applyBorder="1" applyAlignment="1">
      <alignment horizontal="left" vertical="center"/>
    </xf>
    <xf numFmtId="0" fontId="6" fillId="3" borderId="43" xfId="0" applyFont="1" applyFill="1" applyBorder="1" applyAlignment="1">
      <alignment vertical="center"/>
    </xf>
    <xf numFmtId="168" fontId="6" fillId="3" borderId="43" xfId="0" applyNumberFormat="1" applyFont="1" applyFill="1" applyBorder="1" applyAlignment="1">
      <alignment horizontal="center" vertical="center"/>
    </xf>
    <xf numFmtId="37" fontId="6" fillId="3" borderId="43" xfId="0" applyNumberFormat="1" applyFont="1" applyFill="1" applyBorder="1" applyAlignment="1">
      <alignment horizontal="right" vertical="center"/>
    </xf>
    <xf numFmtId="37" fontId="6" fillId="3" borderId="44" xfId="0" applyNumberFormat="1" applyFont="1" applyFill="1" applyBorder="1" applyAlignment="1">
      <alignment horizontal="right" vertical="center"/>
    </xf>
    <xf numFmtId="0" fontId="6" fillId="0" borderId="43" xfId="0" applyFont="1" applyBorder="1" applyAlignment="1">
      <alignment horizontal="left" vertical="center"/>
    </xf>
    <xf numFmtId="168" fontId="6" fillId="4" borderId="43" xfId="0" applyNumberFormat="1" applyFont="1" applyFill="1" applyBorder="1" applyAlignment="1">
      <alignment horizontal="center" vertical="center"/>
    </xf>
    <xf numFmtId="168" fontId="6" fillId="4" borderId="45" xfId="0" applyNumberFormat="1" applyFont="1" applyFill="1" applyBorder="1" applyAlignment="1">
      <alignment horizontal="center" vertical="center"/>
    </xf>
    <xf numFmtId="168" fontId="6" fillId="5" borderId="4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8" fontId="6" fillId="0" borderId="4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168" fontId="11" fillId="0" borderId="41" xfId="0" applyNumberFormat="1" applyFont="1" applyBorder="1" applyAlignment="1">
      <alignment horizontal="center" vertical="center"/>
    </xf>
    <xf numFmtId="0" fontId="6" fillId="3" borderId="39" xfId="0" applyFont="1" applyFill="1" applyBorder="1" applyAlignment="1">
      <alignment horizontal="left" vertical="center"/>
    </xf>
    <xf numFmtId="37" fontId="6" fillId="3" borderId="42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left" vertical="center"/>
    </xf>
    <xf numFmtId="168" fontId="6" fillId="4" borderId="46" xfId="0" applyNumberFormat="1" applyFont="1" applyFill="1" applyBorder="1" applyAlignment="1">
      <alignment horizontal="center" vertical="center"/>
    </xf>
    <xf numFmtId="37" fontId="6" fillId="4" borderId="47" xfId="0" applyNumberFormat="1" applyFont="1" applyFill="1" applyBorder="1" applyAlignment="1">
      <alignment horizontal="right" vertical="center"/>
    </xf>
    <xf numFmtId="37" fontId="6" fillId="4" borderId="21" xfId="0" applyNumberFormat="1" applyFont="1" applyFill="1" applyBorder="1" applyAlignment="1">
      <alignment horizontal="right" vertical="center"/>
    </xf>
    <xf numFmtId="37" fontId="6" fillId="4" borderId="48" xfId="0" applyNumberFormat="1" applyFont="1" applyFill="1" applyBorder="1" applyAlignment="1">
      <alignment horizontal="right" vertical="center"/>
    </xf>
    <xf numFmtId="37" fontId="6" fillId="4" borderId="46" xfId="0" applyNumberFormat="1" applyFont="1" applyFill="1" applyBorder="1" applyAlignment="1">
      <alignment horizontal="right" vertical="center"/>
    </xf>
    <xf numFmtId="37" fontId="6" fillId="5" borderId="46" xfId="0" applyNumberFormat="1" applyFont="1" applyFill="1" applyBorder="1" applyAlignment="1">
      <alignment horizontal="right" vertical="center"/>
    </xf>
    <xf numFmtId="0" fontId="16" fillId="0" borderId="34" xfId="0" applyFont="1" applyBorder="1" applyAlignment="1">
      <alignment vertical="center"/>
    </xf>
    <xf numFmtId="6" fontId="16" fillId="7" borderId="43" xfId="0" applyNumberFormat="1" applyFont="1" applyFill="1" applyBorder="1" applyAlignment="1">
      <alignment horizontal="center" vertical="center"/>
    </xf>
    <xf numFmtId="37" fontId="16" fillId="7" borderId="43" xfId="0" applyNumberFormat="1" applyFont="1" applyFill="1" applyBorder="1" applyAlignment="1">
      <alignment horizontal="right" vertical="center"/>
    </xf>
    <xf numFmtId="37" fontId="16" fillId="7" borderId="49" xfId="0" applyNumberFormat="1" applyFont="1" applyFill="1" applyBorder="1" applyAlignment="1">
      <alignment horizontal="right" vertical="center"/>
    </xf>
    <xf numFmtId="37" fontId="16" fillId="7" borderId="45" xfId="0" applyNumberFormat="1" applyFont="1" applyFill="1" applyBorder="1" applyAlignment="1">
      <alignment horizontal="right" vertical="center"/>
    </xf>
    <xf numFmtId="37" fontId="16" fillId="5" borderId="43" xfId="0" applyNumberFormat="1" applyFont="1" applyFill="1" applyBorder="1" applyAlignment="1">
      <alignment horizontal="right" vertical="center"/>
    </xf>
    <xf numFmtId="37" fontId="16" fillId="5" borderId="45" xfId="0" applyNumberFormat="1" applyFont="1" applyFill="1" applyBorder="1" applyAlignment="1">
      <alignment horizontal="right" vertical="center"/>
    </xf>
    <xf numFmtId="43" fontId="11" fillId="6" borderId="21" xfId="0" applyNumberFormat="1" applyFont="1" applyFill="1" applyBorder="1" applyAlignment="1">
      <alignment vertical="center" wrapText="1"/>
    </xf>
    <xf numFmtId="168" fontId="6" fillId="8" borderId="21" xfId="0" applyNumberFormat="1" applyFont="1" applyFill="1" applyBorder="1" applyAlignment="1">
      <alignment horizontal="center" vertical="center"/>
    </xf>
    <xf numFmtId="37" fontId="6" fillId="8" borderId="50" xfId="0" applyNumberFormat="1" applyFont="1" applyFill="1" applyBorder="1" applyAlignment="1">
      <alignment horizontal="right" vertical="center"/>
    </xf>
    <xf numFmtId="37" fontId="6" fillId="8" borderId="51" xfId="0" applyNumberFormat="1" applyFont="1" applyFill="1" applyBorder="1" applyAlignment="1">
      <alignment horizontal="right" vertical="center"/>
    </xf>
    <xf numFmtId="37" fontId="6" fillId="8" borderId="21" xfId="0" applyNumberFormat="1" applyFont="1" applyFill="1" applyBorder="1" applyAlignment="1">
      <alignment horizontal="right" vertical="center"/>
    </xf>
    <xf numFmtId="37" fontId="6" fillId="8" borderId="47" xfId="0" applyNumberFormat="1" applyFont="1" applyFill="1" applyBorder="1" applyAlignment="1">
      <alignment horizontal="right" vertical="center"/>
    </xf>
    <xf numFmtId="37" fontId="6" fillId="5" borderId="47" xfId="0" applyNumberFormat="1" applyFont="1" applyFill="1" applyBorder="1" applyAlignment="1">
      <alignment horizontal="right" vertical="center"/>
    </xf>
    <xf numFmtId="37" fontId="16" fillId="5" borderId="47" xfId="0" applyNumberFormat="1" applyFont="1" applyFill="1" applyBorder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6" fillId="0" borderId="34" xfId="0" applyFont="1" applyBorder="1" applyAlignment="1">
      <alignment vertical="center"/>
    </xf>
    <xf numFmtId="168" fontId="5" fillId="8" borderId="52" xfId="0" applyNumberFormat="1" applyFont="1" applyFill="1" applyBorder="1" applyAlignment="1">
      <alignment horizontal="center" vertical="center"/>
    </xf>
    <xf numFmtId="37" fontId="5" fillId="8" borderId="53" xfId="0" applyNumberFormat="1" applyFont="1" applyFill="1" applyBorder="1" applyAlignment="1">
      <alignment horizontal="right" vertical="center"/>
    </xf>
    <xf numFmtId="37" fontId="5" fillId="8" borderId="54" xfId="0" applyNumberFormat="1" applyFont="1" applyFill="1" applyBorder="1" applyAlignment="1">
      <alignment horizontal="right" vertical="center"/>
    </xf>
    <xf numFmtId="37" fontId="5" fillId="8" borderId="44" xfId="0" applyNumberFormat="1" applyFont="1" applyFill="1" applyBorder="1" applyAlignment="1">
      <alignment horizontal="right" vertical="center"/>
    </xf>
    <xf numFmtId="37" fontId="5" fillId="8" borderId="43" xfId="0" applyNumberFormat="1" applyFont="1" applyFill="1" applyBorder="1" applyAlignment="1">
      <alignment horizontal="right" vertical="center"/>
    </xf>
    <xf numFmtId="37" fontId="5" fillId="5" borderId="43" xfId="0" applyNumberFormat="1" applyFont="1" applyFill="1" applyBorder="1" applyAlignment="1">
      <alignment horizontal="right" vertical="center"/>
    </xf>
    <xf numFmtId="168" fontId="6" fillId="0" borderId="0" xfId="0" applyNumberFormat="1" applyFont="1" applyAlignment="1">
      <alignment horizontal="center" vertical="center"/>
    </xf>
    <xf numFmtId="37" fontId="6" fillId="0" borderId="55" xfId="0" applyNumberFormat="1" applyFont="1" applyBorder="1" applyAlignment="1">
      <alignment horizontal="right" vertical="center"/>
    </xf>
    <xf numFmtId="37" fontId="6" fillId="0" borderId="56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6" fontId="6" fillId="4" borderId="20" xfId="0" applyNumberFormat="1" applyFont="1" applyFill="1" applyBorder="1" applyAlignment="1">
      <alignment horizontal="center" vertical="center"/>
    </xf>
    <xf numFmtId="37" fontId="11" fillId="5" borderId="20" xfId="0" applyNumberFormat="1" applyFont="1" applyFill="1" applyBorder="1" applyAlignment="1">
      <alignment horizontal="right" vertical="center"/>
    </xf>
    <xf numFmtId="37" fontId="11" fillId="5" borderId="18" xfId="0" applyNumberFormat="1" applyFont="1" applyFill="1" applyBorder="1" applyAlignment="1">
      <alignment horizontal="right" vertical="center"/>
    </xf>
    <xf numFmtId="166" fontId="10" fillId="6" borderId="57" xfId="0" applyNumberFormat="1" applyFont="1" applyFill="1" applyBorder="1" applyAlignment="1">
      <alignment horizontal="left" vertical="center"/>
    </xf>
    <xf numFmtId="0" fontId="3" fillId="6" borderId="21" xfId="0" applyFont="1" applyFill="1" applyBorder="1" applyAlignment="1">
      <alignment vertical="center" wrapText="1"/>
    </xf>
    <xf numFmtId="6" fontId="6" fillId="4" borderId="22" xfId="0" applyNumberFormat="1" applyFont="1" applyFill="1" applyBorder="1" applyAlignment="1">
      <alignment horizontal="center" vertical="center"/>
    </xf>
    <xf numFmtId="37" fontId="11" fillId="5" borderId="23" xfId="0" applyNumberFormat="1" applyFont="1" applyFill="1" applyBorder="1" applyAlignment="1">
      <alignment horizontal="right" vertical="center"/>
    </xf>
    <xf numFmtId="0" fontId="6" fillId="9" borderId="24" xfId="0" applyFont="1" applyFill="1" applyBorder="1" applyAlignment="1">
      <alignment vertical="center"/>
    </xf>
    <xf numFmtId="6" fontId="6" fillId="4" borderId="27" xfId="0" applyNumberFormat="1" applyFont="1" applyFill="1" applyBorder="1" applyAlignment="1">
      <alignment horizontal="center" vertical="center"/>
    </xf>
    <xf numFmtId="37" fontId="6" fillId="4" borderId="27" xfId="0" applyNumberFormat="1" applyFont="1" applyFill="1" applyBorder="1" applyAlignment="1">
      <alignment horizontal="right" vertical="center"/>
    </xf>
    <xf numFmtId="37" fontId="6" fillId="4" borderId="27" xfId="0" applyNumberFormat="1" applyFont="1" applyFill="1" applyBorder="1" applyAlignment="1">
      <alignment horizontal="center" vertical="center"/>
    </xf>
    <xf numFmtId="37" fontId="6" fillId="4" borderId="32" xfId="0" applyNumberFormat="1" applyFont="1" applyFill="1" applyBorder="1" applyAlignment="1">
      <alignment horizontal="right" vertical="center"/>
    </xf>
    <xf numFmtId="37" fontId="11" fillId="4" borderId="27" xfId="0" applyNumberFormat="1" applyFont="1" applyFill="1" applyBorder="1" applyAlignment="1">
      <alignment horizontal="center" vertical="center"/>
    </xf>
    <xf numFmtId="37" fontId="11" fillId="5" borderId="27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37" fontId="17" fillId="4" borderId="27" xfId="0" applyNumberFormat="1" applyFont="1" applyFill="1" applyBorder="1" applyAlignment="1">
      <alignment horizontal="center" vertical="center"/>
    </xf>
    <xf numFmtId="37" fontId="17" fillId="4" borderId="32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6" fontId="6" fillId="4" borderId="3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3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44" fontId="3" fillId="2" borderId="20" xfId="0" applyNumberFormat="1" applyFont="1" applyFill="1" applyBorder="1" applyAlignment="1">
      <alignment vertical="center"/>
    </xf>
    <xf numFmtId="44" fontId="3" fillId="10" borderId="20" xfId="0" applyNumberFormat="1" applyFont="1" applyFill="1" applyBorder="1" applyAlignment="1">
      <alignment vertical="center"/>
    </xf>
    <xf numFmtId="44" fontId="3" fillId="2" borderId="22" xfId="0" applyNumberFormat="1" applyFont="1" applyFill="1" applyBorder="1" applyAlignment="1">
      <alignment vertical="center"/>
    </xf>
    <xf numFmtId="44" fontId="3" fillId="10" borderId="22" xfId="0" applyNumberFormat="1" applyFont="1" applyFill="1" applyBorder="1" applyAlignment="1">
      <alignment vertical="center"/>
    </xf>
    <xf numFmtId="44" fontId="3" fillId="2" borderId="36" xfId="0" applyNumberFormat="1" applyFont="1" applyFill="1" applyBorder="1" applyAlignment="1">
      <alignment vertical="center"/>
    </xf>
    <xf numFmtId="44" fontId="3" fillId="10" borderId="36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166" fontId="3" fillId="2" borderId="20" xfId="0" applyNumberFormat="1" applyFont="1" applyFill="1" applyBorder="1" applyAlignment="1">
      <alignment vertical="center"/>
    </xf>
    <xf numFmtId="166" fontId="3" fillId="10" borderId="20" xfId="0" applyNumberFormat="1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168" fontId="3" fillId="2" borderId="36" xfId="0" applyNumberFormat="1" applyFont="1" applyFill="1" applyBorder="1" applyAlignment="1">
      <alignment vertical="center"/>
    </xf>
    <xf numFmtId="168" fontId="3" fillId="10" borderId="36" xfId="0" applyNumberFormat="1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44" fontId="3" fillId="2" borderId="17" xfId="0" applyNumberFormat="1" applyFont="1" applyFill="1" applyBorder="1" applyAlignment="1">
      <alignment vertical="center"/>
    </xf>
    <xf numFmtId="44" fontId="3" fillId="10" borderId="17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168" fontId="3" fillId="10" borderId="22" xfId="0" applyNumberFormat="1" applyFont="1" applyFill="1" applyBorder="1" applyAlignment="1">
      <alignment vertical="center"/>
    </xf>
    <xf numFmtId="10" fontId="3" fillId="2" borderId="22" xfId="0" applyNumberFormat="1" applyFont="1" applyFill="1" applyBorder="1" applyAlignment="1">
      <alignment vertical="center"/>
    </xf>
    <xf numFmtId="10" fontId="3" fillId="10" borderId="22" xfId="0" applyNumberFormat="1" applyFont="1" applyFill="1" applyBorder="1" applyAlignment="1">
      <alignment vertical="center"/>
    </xf>
    <xf numFmtId="0" fontId="3" fillId="0" borderId="58" xfId="0" applyFont="1" applyBorder="1" applyAlignment="1">
      <alignment vertical="center"/>
    </xf>
    <xf numFmtId="44" fontId="3" fillId="2" borderId="27" xfId="0" applyNumberFormat="1" applyFont="1" applyFill="1" applyBorder="1" applyAlignment="1">
      <alignment vertical="center"/>
    </xf>
    <xf numFmtId="44" fontId="3" fillId="10" borderId="27" xfId="0" applyNumberFormat="1" applyFont="1" applyFill="1" applyBorder="1" applyAlignment="1">
      <alignment vertical="center"/>
    </xf>
    <xf numFmtId="168" fontId="3" fillId="10" borderId="27" xfId="0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44" fontId="3" fillId="2" borderId="46" xfId="0" applyNumberFormat="1" applyFont="1" applyFill="1" applyBorder="1" applyAlignment="1">
      <alignment vertical="center"/>
    </xf>
    <xf numFmtId="44" fontId="3" fillId="4" borderId="46" xfId="0" applyNumberFormat="1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44" fontId="3" fillId="2" borderId="43" xfId="0" applyNumberFormat="1" applyFont="1" applyFill="1" applyBorder="1" applyAlignment="1">
      <alignment vertical="center"/>
    </xf>
    <xf numFmtId="44" fontId="3" fillId="10" borderId="43" xfId="0" applyNumberFormat="1" applyFont="1" applyFill="1" applyBorder="1" applyAlignment="1">
      <alignment vertical="center"/>
    </xf>
    <xf numFmtId="168" fontId="3" fillId="10" borderId="43" xfId="0" applyNumberFormat="1" applyFont="1" applyFill="1" applyBorder="1" applyAlignment="1">
      <alignment vertical="center"/>
    </xf>
    <xf numFmtId="168" fontId="11" fillId="10" borderId="43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5" fontId="6" fillId="2" borderId="20" xfId="0" applyNumberFormat="1" applyFont="1" applyFill="1" applyBorder="1" applyAlignment="1">
      <alignment horizontal="center" vertical="center"/>
    </xf>
    <xf numFmtId="5" fontId="6" fillId="10" borderId="59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9" fontId="6" fillId="2" borderId="22" xfId="0" applyNumberFormat="1" applyFont="1" applyFill="1" applyBorder="1" applyAlignment="1">
      <alignment horizontal="center" vertical="center"/>
    </xf>
    <xf numFmtId="9" fontId="6" fillId="10" borderId="60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10" borderId="60" xfId="0" applyFont="1" applyFill="1" applyBorder="1" applyAlignment="1">
      <alignment horizontal="center" vertical="center"/>
    </xf>
    <xf numFmtId="169" fontId="6" fillId="2" borderId="22" xfId="0" applyNumberFormat="1" applyFont="1" applyFill="1" applyBorder="1" applyAlignment="1">
      <alignment horizontal="center" vertical="center"/>
    </xf>
    <xf numFmtId="169" fontId="6" fillId="10" borderId="60" xfId="0" applyNumberFormat="1" applyFont="1" applyFill="1" applyBorder="1" applyAlignment="1">
      <alignment horizontal="center" vertical="center"/>
    </xf>
    <xf numFmtId="44" fontId="6" fillId="2" borderId="22" xfId="0" applyNumberFormat="1" applyFont="1" applyFill="1" applyBorder="1" applyAlignment="1">
      <alignment horizontal="center" vertical="center"/>
    </xf>
    <xf numFmtId="44" fontId="6" fillId="10" borderId="60" xfId="0" applyNumberFormat="1" applyFont="1" applyFill="1" applyBorder="1" applyAlignment="1">
      <alignment horizontal="center" vertical="center"/>
    </xf>
    <xf numFmtId="170" fontId="6" fillId="2" borderId="22" xfId="0" applyNumberFormat="1" applyFont="1" applyFill="1" applyBorder="1" applyAlignment="1">
      <alignment horizontal="center" vertical="center"/>
    </xf>
    <xf numFmtId="170" fontId="6" fillId="10" borderId="60" xfId="0" applyNumberFormat="1" applyFont="1" applyFill="1" applyBorder="1" applyAlignment="1">
      <alignment horizontal="center" vertical="center"/>
    </xf>
    <xf numFmtId="44" fontId="6" fillId="2" borderId="36" xfId="0" applyNumberFormat="1" applyFont="1" applyFill="1" applyBorder="1" applyAlignment="1">
      <alignment horizontal="center" vertical="center"/>
    </xf>
    <xf numFmtId="44" fontId="6" fillId="10" borderId="61" xfId="0" applyNumberFormat="1" applyFont="1" applyFill="1" applyBorder="1" applyAlignment="1">
      <alignment horizontal="center" vertical="center"/>
    </xf>
    <xf numFmtId="37" fontId="21" fillId="5" borderId="22" xfId="0" applyNumberFormat="1" applyFont="1" applyFill="1" applyBorder="1" applyAlignment="1">
      <alignment horizontal="right" vertical="center"/>
    </xf>
    <xf numFmtId="168" fontId="3" fillId="4" borderId="46" xfId="0" applyNumberFormat="1" applyFont="1" applyFill="1" applyBorder="1" applyAlignment="1">
      <alignment vertical="center"/>
    </xf>
    <xf numFmtId="37" fontId="22" fillId="5" borderId="22" xfId="0" applyNumberFormat="1" applyFont="1" applyFill="1" applyBorder="1" applyAlignment="1">
      <alignment horizontal="center" vertical="center"/>
    </xf>
    <xf numFmtId="165" fontId="23" fillId="5" borderId="2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0" fontId="4" fillId="0" borderId="7" xfId="0" applyFont="1" applyBorder="1"/>
    <xf numFmtId="0" fontId="4" fillId="0" borderId="33" xfId="0" applyFont="1" applyBorder="1"/>
    <xf numFmtId="0" fontId="6" fillId="0" borderId="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8" xfId="0" applyFont="1" applyBorder="1"/>
    <xf numFmtId="0" fontId="4" fillId="0" borderId="12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19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0"/>
  <sheetViews>
    <sheetView tabSelected="1" workbookViewId="0">
      <pane xSplit="2" ySplit="5" topLeftCell="Q11" activePane="bottomRight" state="frozen"/>
      <selection pane="topRight" activeCell="C1" sqref="C1"/>
      <selection pane="bottomLeft" activeCell="A6" sqref="A6"/>
      <selection pane="bottomRight" activeCell="AB18" sqref="AB18"/>
    </sheetView>
  </sheetViews>
  <sheetFormatPr defaultColWidth="12.5703125" defaultRowHeight="15" customHeight="1" x14ac:dyDescent="0.2"/>
  <cols>
    <col min="1" max="1" width="3.42578125" customWidth="1"/>
    <col min="2" max="2" width="47" customWidth="1"/>
    <col min="3" max="5" width="18.85546875" hidden="1" customWidth="1"/>
    <col min="6" max="9" width="17.140625" hidden="1" customWidth="1"/>
    <col min="10" max="10" width="16.42578125" hidden="1" customWidth="1"/>
    <col min="11" max="11" width="18" hidden="1" customWidth="1"/>
    <col min="12" max="13" width="16.42578125" hidden="1" customWidth="1"/>
    <col min="14" max="14" width="16.7109375" hidden="1" customWidth="1"/>
    <col min="15" max="16" width="14.7109375" hidden="1" customWidth="1"/>
    <col min="17" max="17" width="16.85546875" customWidth="1"/>
    <col min="18" max="18" width="15.28515625" hidden="1" customWidth="1"/>
    <col min="19" max="19" width="16.42578125" hidden="1" customWidth="1"/>
    <col min="20" max="20" width="16.85546875" customWidth="1"/>
    <col min="21" max="21" width="14.7109375" hidden="1" customWidth="1"/>
    <col min="22" max="22" width="16.42578125" hidden="1" customWidth="1"/>
    <col min="23" max="23" width="16.85546875" hidden="1" customWidth="1"/>
    <col min="24" max="24" width="16" customWidth="1"/>
    <col min="25" max="27" width="16.85546875" customWidth="1"/>
    <col min="28" max="28" width="15.28515625" customWidth="1"/>
    <col min="29" max="29" width="33.7109375" customWidth="1"/>
    <col min="30" max="30" width="11.140625" customWidth="1"/>
    <col min="31" max="31" width="9.140625" customWidth="1"/>
  </cols>
  <sheetData>
    <row r="1" spans="1:31" ht="23.25" x14ac:dyDescent="0.2">
      <c r="A1" s="248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3"/>
      <c r="AD1" s="3"/>
      <c r="AE1" s="3"/>
    </row>
    <row r="2" spans="1:31" ht="24" thickBot="1" x14ac:dyDescent="0.25">
      <c r="A2" s="249" t="s">
        <v>96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3"/>
      <c r="AD2" s="3"/>
      <c r="AE2" s="3"/>
    </row>
    <row r="3" spans="1:31" ht="16.5" customHeight="1" thickBot="1" x14ac:dyDescent="0.25">
      <c r="A3" s="250" t="s">
        <v>1</v>
      </c>
      <c r="B3" s="251"/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  <c r="J3" s="6" t="s">
        <v>9</v>
      </c>
      <c r="K3" s="6" t="s">
        <v>10</v>
      </c>
      <c r="L3" s="6" t="s">
        <v>10</v>
      </c>
      <c r="M3" s="5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7" t="s">
        <v>16</v>
      </c>
      <c r="T3" s="7" t="s">
        <v>16</v>
      </c>
      <c r="U3" s="7" t="s">
        <v>17</v>
      </c>
      <c r="V3" s="7" t="s">
        <v>17</v>
      </c>
      <c r="W3" s="7" t="s">
        <v>17</v>
      </c>
      <c r="X3" s="7" t="s">
        <v>17</v>
      </c>
      <c r="Y3" s="7" t="s">
        <v>18</v>
      </c>
      <c r="Z3" s="7" t="s">
        <v>94</v>
      </c>
      <c r="AA3" s="7" t="s">
        <v>94</v>
      </c>
      <c r="AB3" s="2"/>
      <c r="AC3" s="3"/>
      <c r="AD3" s="3"/>
      <c r="AE3" s="3"/>
    </row>
    <row r="4" spans="1:31" ht="15" customHeight="1" x14ac:dyDescent="0.2">
      <c r="A4" s="243"/>
      <c r="B4" s="252"/>
      <c r="C4" s="239" t="s">
        <v>19</v>
      </c>
      <c r="D4" s="239" t="s">
        <v>19</v>
      </c>
      <c r="E4" s="239" t="s">
        <v>19</v>
      </c>
      <c r="F4" s="239" t="s">
        <v>19</v>
      </c>
      <c r="G4" s="239" t="s">
        <v>19</v>
      </c>
      <c r="H4" s="239" t="s">
        <v>19</v>
      </c>
      <c r="I4" s="239" t="s">
        <v>19</v>
      </c>
      <c r="J4" s="239" t="s">
        <v>19</v>
      </c>
      <c r="K4" s="239" t="s">
        <v>20</v>
      </c>
      <c r="L4" s="241" t="s">
        <v>21</v>
      </c>
      <c r="M4" s="241" t="s">
        <v>19</v>
      </c>
      <c r="N4" s="254" t="s">
        <v>19</v>
      </c>
      <c r="O4" s="254" t="s">
        <v>19</v>
      </c>
      <c r="P4" s="254" t="s">
        <v>19</v>
      </c>
      <c r="Q4" s="254" t="s">
        <v>19</v>
      </c>
      <c r="R4" s="254" t="s">
        <v>22</v>
      </c>
      <c r="S4" s="254" t="s">
        <v>23</v>
      </c>
      <c r="T4" s="254" t="s">
        <v>24</v>
      </c>
      <c r="U4" s="254" t="s">
        <v>25</v>
      </c>
      <c r="V4" s="254" t="s">
        <v>23</v>
      </c>
      <c r="W4" s="254" t="s">
        <v>26</v>
      </c>
      <c r="X4" s="256" t="s">
        <v>95</v>
      </c>
      <c r="Y4" s="254" t="s">
        <v>21</v>
      </c>
      <c r="Z4" s="254" t="s">
        <v>98</v>
      </c>
      <c r="AA4" s="254" t="s">
        <v>93</v>
      </c>
      <c r="AB4" s="2"/>
      <c r="AC4" s="3"/>
      <c r="AD4" s="3"/>
      <c r="AE4" s="3"/>
    </row>
    <row r="5" spans="1:31" ht="39.75" customHeight="1" thickBot="1" x14ac:dyDescent="0.25">
      <c r="A5" s="243"/>
      <c r="B5" s="252"/>
      <c r="C5" s="240"/>
      <c r="D5" s="253"/>
      <c r="E5" s="253"/>
      <c r="F5" s="253"/>
      <c r="G5" s="240"/>
      <c r="H5" s="240"/>
      <c r="I5" s="240"/>
      <c r="J5" s="240"/>
      <c r="K5" s="240"/>
      <c r="L5" s="240"/>
      <c r="M5" s="240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8" t="s">
        <v>27</v>
      </c>
      <c r="AC5" s="3"/>
      <c r="AD5" s="3"/>
      <c r="AE5" s="3"/>
    </row>
    <row r="6" spans="1:31" ht="15" customHeight="1" x14ac:dyDescent="0.2">
      <c r="A6" s="242"/>
      <c r="B6" s="9" t="s">
        <v>28</v>
      </c>
      <c r="C6" s="10">
        <v>952.70299999999997</v>
      </c>
      <c r="D6" s="11">
        <v>944.27700000000004</v>
      </c>
      <c r="E6" s="11">
        <v>930.94500000000005</v>
      </c>
      <c r="F6" s="12">
        <v>936.04899999999998</v>
      </c>
      <c r="G6" s="13">
        <v>943.29200000000003</v>
      </c>
      <c r="H6" s="14">
        <v>953.30700000000002</v>
      </c>
      <c r="I6" s="14">
        <v>937.72699999999998</v>
      </c>
      <c r="J6" s="14">
        <v>913.92499999999995</v>
      </c>
      <c r="K6" s="14">
        <v>895.88499999999999</v>
      </c>
      <c r="L6" s="14">
        <v>927.92200000000003</v>
      </c>
      <c r="M6" s="14">
        <v>921.63499999999999</v>
      </c>
      <c r="N6" s="15">
        <v>888.851</v>
      </c>
      <c r="O6" s="15">
        <v>869.60699999999997</v>
      </c>
      <c r="P6" s="15">
        <v>869.60699999999997</v>
      </c>
      <c r="Q6" s="15">
        <v>907.21799999999996</v>
      </c>
      <c r="R6" s="16">
        <v>980</v>
      </c>
      <c r="S6" s="16">
        <v>907.21799999999996</v>
      </c>
      <c r="T6" s="236">
        <v>948.44799999999998</v>
      </c>
      <c r="U6" s="17">
        <v>955</v>
      </c>
      <c r="V6" s="17">
        <v>940</v>
      </c>
      <c r="W6" s="16">
        <v>943.40899999999999</v>
      </c>
      <c r="X6" s="16">
        <v>943.40899999999999</v>
      </c>
      <c r="Y6" s="16">
        <v>913</v>
      </c>
      <c r="Z6" s="16">
        <v>901.3</v>
      </c>
      <c r="AA6" s="16">
        <v>904.28</v>
      </c>
      <c r="AB6" s="18"/>
      <c r="AC6" s="19"/>
      <c r="AD6" s="3"/>
      <c r="AE6" s="3"/>
    </row>
    <row r="7" spans="1:31" ht="15.75" customHeight="1" x14ac:dyDescent="0.2">
      <c r="A7" s="243"/>
      <c r="B7" s="20" t="s">
        <v>29</v>
      </c>
      <c r="C7" s="21">
        <v>278205013</v>
      </c>
      <c r="D7" s="22">
        <v>277713129</v>
      </c>
      <c r="E7" s="22">
        <v>267725877</v>
      </c>
      <c r="F7" s="23">
        <v>268957772</v>
      </c>
      <c r="G7" s="24">
        <v>275843505</v>
      </c>
      <c r="H7" s="25">
        <v>276783411</v>
      </c>
      <c r="I7" s="25">
        <v>281885907</v>
      </c>
      <c r="J7" s="25">
        <v>289685112</v>
      </c>
      <c r="K7" s="25">
        <v>288000861</v>
      </c>
      <c r="L7" s="25">
        <v>288000861</v>
      </c>
      <c r="M7" s="25">
        <v>299783450</v>
      </c>
      <c r="N7" s="26">
        <v>297600134</v>
      </c>
      <c r="O7" s="26">
        <v>308052502</v>
      </c>
      <c r="P7" s="26">
        <v>321536999</v>
      </c>
      <c r="Q7" s="26">
        <v>333196885</v>
      </c>
      <c r="R7" s="27">
        <v>333196885</v>
      </c>
      <c r="S7" s="27">
        <v>335000000</v>
      </c>
      <c r="T7" s="235">
        <v>356279537</v>
      </c>
      <c r="U7" s="28">
        <f>356279537*1.03</f>
        <v>366967923.11000001</v>
      </c>
      <c r="V7" s="28">
        <v>370000000</v>
      </c>
      <c r="W7" s="27">
        <v>390042116</v>
      </c>
      <c r="X7" s="27">
        <v>390042116</v>
      </c>
      <c r="Y7" s="27">
        <v>394970408</v>
      </c>
      <c r="Z7" s="27">
        <v>398920112</v>
      </c>
      <c r="AA7" s="27">
        <f>401781455+40890166</f>
        <v>442671621</v>
      </c>
      <c r="AB7" s="29">
        <f>+AA7-Y7</f>
        <v>47701213</v>
      </c>
      <c r="AC7" s="3"/>
      <c r="AD7" s="3"/>
      <c r="AE7" s="3"/>
    </row>
    <row r="8" spans="1:31" ht="15.75" thickBot="1" x14ac:dyDescent="0.25">
      <c r="A8" s="243"/>
      <c r="B8" s="30" t="s">
        <v>30</v>
      </c>
      <c r="C8" s="31">
        <v>633.25</v>
      </c>
      <c r="D8" s="32">
        <v>602.952</v>
      </c>
      <c r="E8" s="32">
        <v>588.45000000000005</v>
      </c>
      <c r="F8" s="33">
        <v>626.91099999999994</v>
      </c>
      <c r="G8" s="34">
        <v>632.54700000000003</v>
      </c>
      <c r="H8" s="35">
        <v>652.35199999999998</v>
      </c>
      <c r="I8" s="35">
        <v>668.14599999999996</v>
      </c>
      <c r="J8" s="35">
        <v>654.51400000000001</v>
      </c>
      <c r="K8" s="35">
        <v>650</v>
      </c>
      <c r="L8" s="35">
        <v>672</v>
      </c>
      <c r="M8" s="35">
        <v>724.67700000000002</v>
      </c>
      <c r="N8" s="36">
        <v>722.20399999999995</v>
      </c>
      <c r="O8" s="37">
        <v>688.36699999999996</v>
      </c>
      <c r="P8" s="37">
        <v>688.36699999999996</v>
      </c>
      <c r="Q8" s="37">
        <v>688.36699999999996</v>
      </c>
      <c r="R8" s="37">
        <v>688.36699999999996</v>
      </c>
      <c r="S8" s="37">
        <v>688.36699999999996</v>
      </c>
      <c r="T8" s="37">
        <v>688.36699999999996</v>
      </c>
      <c r="U8" s="37">
        <v>688.36699999999996</v>
      </c>
      <c r="V8" s="37">
        <v>688.4</v>
      </c>
      <c r="W8" s="37">
        <v>774.58399999999995</v>
      </c>
      <c r="X8" s="37">
        <v>774.58399999999995</v>
      </c>
      <c r="Y8" s="37">
        <v>734.49300000000005</v>
      </c>
      <c r="Z8" s="37">
        <v>734.5</v>
      </c>
      <c r="AA8" s="37">
        <v>734.5</v>
      </c>
      <c r="AB8" s="38"/>
      <c r="AC8" s="3"/>
      <c r="AD8" s="3"/>
      <c r="AE8" s="3"/>
    </row>
    <row r="9" spans="1:31" x14ac:dyDescent="0.2">
      <c r="A9" s="243"/>
      <c r="B9" s="39" t="s">
        <v>31</v>
      </c>
      <c r="C9" s="40">
        <v>24</v>
      </c>
      <c r="D9" s="41">
        <v>22</v>
      </c>
      <c r="E9" s="41">
        <v>20</v>
      </c>
      <c r="F9" s="42">
        <v>21</v>
      </c>
      <c r="G9" s="43">
        <v>20</v>
      </c>
      <c r="H9" s="44">
        <f>18+1</f>
        <v>19</v>
      </c>
      <c r="I9" s="44">
        <v>23</v>
      </c>
      <c r="J9" s="44">
        <v>25</v>
      </c>
      <c r="K9" s="44">
        <v>32</v>
      </c>
      <c r="L9" s="44">
        <v>32</v>
      </c>
      <c r="M9" s="44">
        <v>34</v>
      </c>
      <c r="N9" s="45">
        <v>32</v>
      </c>
      <c r="O9" s="46">
        <v>29</v>
      </c>
      <c r="P9" s="46">
        <v>39</v>
      </c>
      <c r="Q9" s="47">
        <v>40</v>
      </c>
      <c r="R9" s="46">
        <v>41</v>
      </c>
      <c r="S9" s="46">
        <v>40</v>
      </c>
      <c r="T9" s="46">
        <v>40</v>
      </c>
      <c r="U9" s="46">
        <v>43</v>
      </c>
      <c r="V9" s="46">
        <v>43</v>
      </c>
      <c r="W9" s="46">
        <v>43</v>
      </c>
      <c r="X9" s="46">
        <v>43</v>
      </c>
      <c r="Y9" s="48">
        <v>39</v>
      </c>
      <c r="Z9" s="48">
        <v>38</v>
      </c>
      <c r="AA9" s="48">
        <v>38</v>
      </c>
      <c r="AB9" s="38"/>
      <c r="AC9" s="3"/>
      <c r="AD9" s="3"/>
      <c r="AE9" s="3"/>
    </row>
    <row r="10" spans="1:31" x14ac:dyDescent="0.2">
      <c r="A10" s="243"/>
      <c r="B10" s="39" t="s">
        <v>32</v>
      </c>
      <c r="C10" s="40">
        <v>94</v>
      </c>
      <c r="D10" s="41">
        <v>100</v>
      </c>
      <c r="E10" s="41">
        <v>89</v>
      </c>
      <c r="F10" s="42">
        <v>85</v>
      </c>
      <c r="G10" s="43">
        <v>86</v>
      </c>
      <c r="H10" s="44">
        <f>75+1</f>
        <v>76</v>
      </c>
      <c r="I10" s="44">
        <v>85</v>
      </c>
      <c r="J10" s="44">
        <v>75</v>
      </c>
      <c r="K10" s="44">
        <v>71</v>
      </c>
      <c r="L10" s="44">
        <v>71</v>
      </c>
      <c r="M10" s="44">
        <v>82</v>
      </c>
      <c r="N10" s="45">
        <v>80</v>
      </c>
      <c r="O10" s="49">
        <v>96</v>
      </c>
      <c r="P10" s="49">
        <v>104</v>
      </c>
      <c r="Q10" s="50">
        <v>130</v>
      </c>
      <c r="R10" s="49">
        <v>126</v>
      </c>
      <c r="S10" s="49">
        <v>122</v>
      </c>
      <c r="T10" s="49">
        <v>122</v>
      </c>
      <c r="U10" s="49">
        <v>112</v>
      </c>
      <c r="V10" s="49">
        <v>112</v>
      </c>
      <c r="W10" s="49">
        <v>112</v>
      </c>
      <c r="X10" s="49">
        <v>112</v>
      </c>
      <c r="Y10" s="51">
        <v>93</v>
      </c>
      <c r="Z10" s="51">
        <v>88</v>
      </c>
      <c r="AA10" s="51">
        <v>88</v>
      </c>
      <c r="AB10" s="38"/>
      <c r="AC10" s="3"/>
      <c r="AD10" s="3"/>
      <c r="AE10" s="3"/>
    </row>
    <row r="11" spans="1:31" ht="15.75" thickBot="1" x14ac:dyDescent="0.25">
      <c r="A11" s="243"/>
      <c r="B11" s="39" t="s">
        <v>33</v>
      </c>
      <c r="C11" s="40">
        <v>44</v>
      </c>
      <c r="D11" s="41">
        <v>44</v>
      </c>
      <c r="E11" s="41">
        <v>32</v>
      </c>
      <c r="F11" s="42">
        <v>36</v>
      </c>
      <c r="G11" s="43">
        <v>33</v>
      </c>
      <c r="H11" s="44">
        <f>31+1</f>
        <v>32</v>
      </c>
      <c r="I11" s="44">
        <v>40</v>
      </c>
      <c r="J11" s="44">
        <v>42</v>
      </c>
      <c r="K11" s="44">
        <v>35</v>
      </c>
      <c r="L11" s="44">
        <v>35</v>
      </c>
      <c r="M11" s="44">
        <v>36</v>
      </c>
      <c r="N11" s="45">
        <v>32</v>
      </c>
      <c r="O11" s="52">
        <v>21</v>
      </c>
      <c r="P11" s="52">
        <v>25</v>
      </c>
      <c r="Q11" s="53">
        <v>36</v>
      </c>
      <c r="R11" s="52">
        <v>41</v>
      </c>
      <c r="S11" s="52">
        <v>40</v>
      </c>
      <c r="T11" s="52">
        <v>40</v>
      </c>
      <c r="U11" s="52">
        <v>42</v>
      </c>
      <c r="V11" s="52">
        <v>41</v>
      </c>
      <c r="W11" s="52">
        <v>41</v>
      </c>
      <c r="X11" s="52">
        <v>41</v>
      </c>
      <c r="Y11" s="54">
        <v>42</v>
      </c>
      <c r="Z11" s="54">
        <v>50</v>
      </c>
      <c r="AA11" s="54">
        <v>50</v>
      </c>
      <c r="AB11" s="38"/>
      <c r="AC11" s="3"/>
      <c r="AD11" s="3"/>
      <c r="AE11" s="3"/>
    </row>
    <row r="12" spans="1:31" x14ac:dyDescent="0.2">
      <c r="A12" s="243"/>
      <c r="B12" s="39" t="s">
        <v>34</v>
      </c>
      <c r="C12" s="40">
        <v>35</v>
      </c>
      <c r="D12" s="41">
        <v>38</v>
      </c>
      <c r="E12" s="41">
        <v>36</v>
      </c>
      <c r="F12" s="42">
        <v>37</v>
      </c>
      <c r="G12" s="43">
        <v>36</v>
      </c>
      <c r="H12" s="44">
        <v>49</v>
      </c>
      <c r="I12" s="44">
        <v>51</v>
      </c>
      <c r="J12" s="44">
        <v>46</v>
      </c>
      <c r="K12" s="44">
        <v>46</v>
      </c>
      <c r="L12" s="44">
        <v>37</v>
      </c>
      <c r="M12" s="44">
        <v>45</v>
      </c>
      <c r="N12" s="55">
        <v>39</v>
      </c>
      <c r="O12" s="56">
        <v>40</v>
      </c>
      <c r="P12" s="56">
        <v>50</v>
      </c>
      <c r="Q12" s="56">
        <v>52</v>
      </c>
      <c r="R12" s="56">
        <v>54</v>
      </c>
      <c r="S12" s="56">
        <v>52</v>
      </c>
      <c r="T12" s="56">
        <v>63</v>
      </c>
      <c r="U12" s="56">
        <v>68</v>
      </c>
      <c r="V12" s="56">
        <v>68</v>
      </c>
      <c r="W12" s="56">
        <v>60</v>
      </c>
      <c r="X12" s="56">
        <v>60</v>
      </c>
      <c r="Y12" s="57">
        <v>66</v>
      </c>
      <c r="Z12" s="57">
        <v>66</v>
      </c>
      <c r="AA12" s="57">
        <v>66</v>
      </c>
      <c r="AB12" s="38"/>
      <c r="AC12" s="3"/>
      <c r="AD12" s="3"/>
      <c r="AE12" s="3"/>
    </row>
    <row r="13" spans="1:31" ht="16.5" customHeight="1" x14ac:dyDescent="0.2">
      <c r="A13" s="243"/>
      <c r="B13" s="58" t="s">
        <v>35</v>
      </c>
      <c r="C13" s="32">
        <v>1.66666</v>
      </c>
      <c r="D13" s="59">
        <v>2.2599999999999998</v>
      </c>
      <c r="E13" s="59">
        <v>2.5990000000000002</v>
      </c>
      <c r="F13" s="33">
        <v>2.931</v>
      </c>
      <c r="G13" s="34">
        <v>2.528</v>
      </c>
      <c r="H13" s="35">
        <v>1.266</v>
      </c>
      <c r="I13" s="35">
        <v>1.613</v>
      </c>
      <c r="J13" s="35">
        <v>3.3849999999999998</v>
      </c>
      <c r="K13" s="35">
        <v>2</v>
      </c>
      <c r="L13" s="35">
        <v>0.74299999999999999</v>
      </c>
      <c r="M13" s="35">
        <v>1.044</v>
      </c>
      <c r="N13" s="36">
        <v>2.278</v>
      </c>
      <c r="O13" s="36">
        <v>1.258</v>
      </c>
      <c r="P13" s="36">
        <v>1.258</v>
      </c>
      <c r="Q13" s="36">
        <v>1.258</v>
      </c>
      <c r="R13" s="36">
        <v>1.258</v>
      </c>
      <c r="S13" s="36">
        <v>1.258</v>
      </c>
      <c r="T13" s="36">
        <v>1.258</v>
      </c>
      <c r="U13" s="36">
        <v>1.258</v>
      </c>
      <c r="V13" s="36">
        <v>1.3</v>
      </c>
      <c r="W13" s="36">
        <v>1.3</v>
      </c>
      <c r="X13" s="36">
        <v>1.3</v>
      </c>
      <c r="Y13" s="36">
        <v>2.5539999999999998</v>
      </c>
      <c r="Z13" s="36">
        <v>2.6</v>
      </c>
      <c r="AA13" s="36">
        <v>2.6</v>
      </c>
      <c r="AB13" s="38"/>
      <c r="AC13" s="3"/>
      <c r="AD13" s="3"/>
      <c r="AE13" s="3"/>
    </row>
    <row r="14" spans="1:31" ht="15.75" customHeight="1" x14ac:dyDescent="0.2">
      <c r="A14" s="243"/>
      <c r="B14" s="58" t="s">
        <v>36</v>
      </c>
      <c r="C14" s="60">
        <v>358016</v>
      </c>
      <c r="D14" s="61">
        <v>358016</v>
      </c>
      <c r="E14" s="61">
        <v>358016</v>
      </c>
      <c r="F14" s="62">
        <v>358016</v>
      </c>
      <c r="G14" s="63">
        <v>358016</v>
      </c>
      <c r="H14" s="64">
        <v>358016</v>
      </c>
      <c r="I14" s="64">
        <v>358016</v>
      </c>
      <c r="J14" s="64">
        <v>358016</v>
      </c>
      <c r="K14" s="64">
        <v>358016</v>
      </c>
      <c r="L14" s="64">
        <v>358016</v>
      </c>
      <c r="M14" s="64">
        <v>358016</v>
      </c>
      <c r="N14" s="55">
        <v>358016</v>
      </c>
      <c r="O14" s="55">
        <v>358016</v>
      </c>
      <c r="P14" s="55">
        <v>358016</v>
      </c>
      <c r="Q14" s="55">
        <v>358016</v>
      </c>
      <c r="R14" s="55">
        <v>358016</v>
      </c>
      <c r="S14" s="55">
        <v>358016</v>
      </c>
      <c r="T14" s="55">
        <v>358016</v>
      </c>
      <c r="U14" s="55">
        <v>358016</v>
      </c>
      <c r="V14" s="55">
        <v>358016</v>
      </c>
      <c r="W14" s="55">
        <v>358016</v>
      </c>
      <c r="X14" s="55">
        <v>358016</v>
      </c>
      <c r="Y14" s="55">
        <v>358016</v>
      </c>
      <c r="Z14" s="55">
        <v>358016</v>
      </c>
      <c r="AA14" s="55">
        <v>358016</v>
      </c>
      <c r="AB14" s="38"/>
      <c r="AC14" s="3"/>
      <c r="AD14" s="3"/>
      <c r="AE14" s="3"/>
    </row>
    <row r="15" spans="1:31" ht="15.75" customHeight="1" x14ac:dyDescent="0.2">
      <c r="A15" s="243"/>
      <c r="B15" s="58" t="s">
        <v>38</v>
      </c>
      <c r="C15" s="60">
        <v>542238</v>
      </c>
      <c r="D15" s="61">
        <v>513392</v>
      </c>
      <c r="E15" s="61">
        <v>519219</v>
      </c>
      <c r="F15" s="62">
        <v>502080</v>
      </c>
      <c r="G15" s="63">
        <v>517002</v>
      </c>
      <c r="H15" s="64">
        <v>492334</v>
      </c>
      <c r="I15" s="64">
        <v>591256</v>
      </c>
      <c r="J15" s="64">
        <v>598688</v>
      </c>
      <c r="K15" s="64">
        <v>591256</v>
      </c>
      <c r="L15" s="64">
        <v>595753</v>
      </c>
      <c r="M15" s="64">
        <v>613104</v>
      </c>
      <c r="N15" s="55">
        <v>535092</v>
      </c>
      <c r="O15" s="55">
        <v>545736</v>
      </c>
      <c r="P15" s="55">
        <v>549926</v>
      </c>
      <c r="Q15" s="55">
        <v>581562</v>
      </c>
      <c r="R15" s="55">
        <v>549926</v>
      </c>
      <c r="S15" s="55">
        <v>581562</v>
      </c>
      <c r="T15" s="55">
        <v>577393</v>
      </c>
      <c r="U15" s="55">
        <v>581562</v>
      </c>
      <c r="V15" s="55">
        <v>577393</v>
      </c>
      <c r="W15" s="55">
        <v>577393</v>
      </c>
      <c r="X15" s="55">
        <v>617779</v>
      </c>
      <c r="Y15" s="55">
        <v>690457</v>
      </c>
      <c r="Z15" s="55">
        <v>690457</v>
      </c>
      <c r="AA15" s="55">
        <v>690457</v>
      </c>
      <c r="AB15" s="38"/>
      <c r="AC15" s="3"/>
      <c r="AD15" s="3"/>
      <c r="AE15" s="3"/>
    </row>
    <row r="16" spans="1:31" ht="15.75" customHeight="1" x14ac:dyDescent="0.2">
      <c r="A16" s="243"/>
      <c r="B16" s="58" t="s">
        <v>39</v>
      </c>
      <c r="C16" s="60">
        <v>358785</v>
      </c>
      <c r="D16" s="61">
        <v>357370</v>
      </c>
      <c r="E16" s="61">
        <v>338246</v>
      </c>
      <c r="F16" s="62">
        <v>313940</v>
      </c>
      <c r="G16" s="63">
        <v>308264</v>
      </c>
      <c r="H16" s="64">
        <v>289589</v>
      </c>
      <c r="I16" s="64">
        <v>350531</v>
      </c>
      <c r="J16" s="64">
        <v>365454</v>
      </c>
      <c r="K16" s="64">
        <v>350531</v>
      </c>
      <c r="L16" s="64">
        <v>367868</v>
      </c>
      <c r="M16" s="64">
        <v>383658</v>
      </c>
      <c r="N16" s="55">
        <v>349007</v>
      </c>
      <c r="O16" s="55">
        <v>298925</v>
      </c>
      <c r="P16" s="55">
        <v>303374</v>
      </c>
      <c r="Q16" s="55">
        <v>313414</v>
      </c>
      <c r="R16" s="65">
        <v>303374</v>
      </c>
      <c r="S16" s="65">
        <v>400135</v>
      </c>
      <c r="T16" s="55">
        <v>397527</v>
      </c>
      <c r="U16" s="66">
        <v>400135</v>
      </c>
      <c r="V16" s="66">
        <v>397527</v>
      </c>
      <c r="W16" s="65">
        <v>397527</v>
      </c>
      <c r="X16" s="65">
        <v>350293</v>
      </c>
      <c r="Y16" s="65">
        <v>508023</v>
      </c>
      <c r="Z16" s="65">
        <v>564470</v>
      </c>
      <c r="AA16" s="65">
        <v>564470</v>
      </c>
      <c r="AB16" s="38"/>
      <c r="AC16" s="3"/>
      <c r="AD16" s="3"/>
      <c r="AE16" s="3"/>
    </row>
    <row r="17" spans="1:31" ht="16.5" customHeight="1" thickBot="1" x14ac:dyDescent="0.25">
      <c r="A17" s="243"/>
      <c r="B17" s="67" t="s">
        <v>40</v>
      </c>
      <c r="C17" s="68">
        <v>0</v>
      </c>
      <c r="D17" s="69">
        <v>0</v>
      </c>
      <c r="E17" s="69">
        <v>0</v>
      </c>
      <c r="F17" s="70">
        <v>0</v>
      </c>
      <c r="G17" s="43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2"/>
      <c r="AC17" s="3"/>
      <c r="AD17" s="3"/>
      <c r="AE17" s="3"/>
    </row>
    <row r="18" spans="1:31" ht="18" customHeight="1" thickBot="1" x14ac:dyDescent="0.25">
      <c r="A18" s="244"/>
      <c r="B18" s="71" t="s">
        <v>41</v>
      </c>
      <c r="C18" s="72">
        <v>3866</v>
      </c>
      <c r="D18" s="73">
        <v>3866</v>
      </c>
      <c r="E18" s="73">
        <v>3868</v>
      </c>
      <c r="F18" s="74">
        <v>3903</v>
      </c>
      <c r="G18" s="75">
        <v>3833</v>
      </c>
      <c r="H18" s="76">
        <v>3827</v>
      </c>
      <c r="I18" s="76">
        <v>3911</v>
      </c>
      <c r="J18" s="76">
        <v>3981</v>
      </c>
      <c r="K18" s="76">
        <v>3981</v>
      </c>
      <c r="L18" s="76">
        <v>3981</v>
      </c>
      <c r="M18" s="76">
        <v>3981</v>
      </c>
      <c r="N18" s="77">
        <v>4000</v>
      </c>
      <c r="O18" s="77">
        <v>4000</v>
      </c>
      <c r="P18" s="77">
        <v>4000</v>
      </c>
      <c r="Q18" s="77">
        <v>4000</v>
      </c>
      <c r="R18" s="77">
        <v>4000</v>
      </c>
      <c r="S18" s="77">
        <v>4100</v>
      </c>
      <c r="T18" s="77">
        <v>4100</v>
      </c>
      <c r="U18" s="77">
        <v>4200</v>
      </c>
      <c r="V18" s="77">
        <v>4200</v>
      </c>
      <c r="W18" s="77">
        <v>4200</v>
      </c>
      <c r="X18" s="77">
        <v>4200</v>
      </c>
      <c r="Y18" s="78">
        <v>4326</v>
      </c>
      <c r="Z18" s="78">
        <v>4586</v>
      </c>
      <c r="AA18" s="78">
        <v>4586</v>
      </c>
      <c r="AB18" s="113">
        <f>+AA18-Y18</f>
        <v>260</v>
      </c>
      <c r="AC18" s="3"/>
      <c r="AD18" s="3">
        <f>T16/T15</f>
        <v>0.68848600519923175</v>
      </c>
      <c r="AE18" s="3"/>
    </row>
    <row r="19" spans="1:31" ht="18" customHeight="1" thickBot="1" x14ac:dyDescent="0.25">
      <c r="A19" s="79"/>
      <c r="B19" s="80"/>
      <c r="C19" s="81"/>
      <c r="D19" s="81"/>
      <c r="E19" s="81"/>
      <c r="F19" s="82"/>
      <c r="G19" s="82"/>
      <c r="H19" s="82"/>
      <c r="I19" s="82"/>
      <c r="J19" s="82"/>
      <c r="K19" s="82"/>
      <c r="L19" s="82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2"/>
      <c r="AC19" s="3"/>
      <c r="AD19" s="3"/>
      <c r="AE19" s="3"/>
    </row>
    <row r="20" spans="1:31" ht="18.75" customHeight="1" x14ac:dyDescent="0.2">
      <c r="A20" s="245"/>
      <c r="B20" s="84" t="s">
        <v>42</v>
      </c>
      <c r="C20" s="85">
        <f>'SEEK Calculation'!C49*C6</f>
        <v>3683149.798</v>
      </c>
      <c r="D20" s="85">
        <f>'SEEK Calculation'!D49*D6</f>
        <v>3650574.8820000002</v>
      </c>
      <c r="E20" s="85">
        <f>'SEEK Calculation'!E49*E6</f>
        <v>3600895.2600000002</v>
      </c>
      <c r="F20" s="86">
        <f>'SEEK Calculation'!F49*F6</f>
        <v>3653399.247</v>
      </c>
      <c r="G20" s="87">
        <f>'SEEK Calculation'!G49*G6</f>
        <v>3615638.236</v>
      </c>
      <c r="H20" s="88">
        <f>'SEEK Calculation'!H49*H6</f>
        <v>3648305.889</v>
      </c>
      <c r="I20" s="88">
        <f>ROUND('SEEK Calculation'!I49*I6,0)</f>
        <v>3667450</v>
      </c>
      <c r="J20" s="86">
        <f>ROUND('SEEK Calculation'!J49*J6,0)</f>
        <v>3638335</v>
      </c>
      <c r="K20" s="86">
        <f>ROUND('SEEK Calculation'!K49*K6,0)</f>
        <v>3566518</v>
      </c>
      <c r="L20" s="86">
        <f>ROUND('SEEK Calculation'!L49*L6,0)</f>
        <v>3694057</v>
      </c>
      <c r="M20" s="88">
        <f>ROUND('SEEK Calculation'!M49*M6,0)</f>
        <v>3669029</v>
      </c>
      <c r="N20" s="89">
        <f>ROUND('SEEK Calculation'!N49*N6,0)</f>
        <v>3555404</v>
      </c>
      <c r="O20" s="89">
        <f>ROUND('SEEK Calculation'!O49*O6,0)</f>
        <v>3478428</v>
      </c>
      <c r="P20" s="89">
        <f>ROUND('SEEK Calculation'!P49*P6,0)</f>
        <v>3478428</v>
      </c>
      <c r="Q20" s="89">
        <f>ROUND('SEEK Calculation'!Q49*Q6,0)</f>
        <v>3628872</v>
      </c>
      <c r="R20" s="89">
        <f>ROUND('SEEK Calculation'!R49*R6,0)</f>
        <v>3920000</v>
      </c>
      <c r="S20" s="89">
        <f>ROUND('SEEK Calculation'!S49*S6,0)</f>
        <v>3719594</v>
      </c>
      <c r="T20" s="89">
        <f>ROUND('SEEK Calculation'!T49*T6,0)</f>
        <v>3888637</v>
      </c>
      <c r="U20" s="89">
        <f>ROUND('SEEK Calculation'!U49*U6,0)</f>
        <v>4011000</v>
      </c>
      <c r="V20" s="89">
        <f>ROUND('SEEK Calculation'!V49*V6,0)</f>
        <v>3948000</v>
      </c>
      <c r="W20" s="89">
        <f>ROUND('SEEK Calculation'!W49*W6,0)</f>
        <v>3962318</v>
      </c>
      <c r="X20" s="89">
        <f>ROUND('SEEK Calculation'!X49*X6,0)</f>
        <v>3962318</v>
      </c>
      <c r="Y20" s="89">
        <f>ROUND('SEEK Calculation'!Y49*Y6,0)</f>
        <v>3949638</v>
      </c>
      <c r="Z20" s="89">
        <f>ROUND('SEEK Calculation'!Z49*Z6,0)</f>
        <v>4133362</v>
      </c>
      <c r="AA20" s="89">
        <f>ROUND('SEEK Calculation'!AA49*AA6,0)</f>
        <v>4147028</v>
      </c>
      <c r="AB20" s="38"/>
      <c r="AC20" s="90" t="s">
        <v>43</v>
      </c>
      <c r="AD20" s="3"/>
      <c r="AE20" s="3"/>
    </row>
    <row r="21" spans="1:31" ht="16.5" customHeight="1" x14ac:dyDescent="0.2">
      <c r="A21" s="243"/>
      <c r="B21" s="39" t="s">
        <v>44</v>
      </c>
      <c r="C21" s="91">
        <f>'SEEK Calculation'!C50*C8</f>
        <v>367221.67499999999</v>
      </c>
      <c r="D21" s="91">
        <f>'SEEK Calculation'!D50*D8</f>
        <v>349651.86479999998</v>
      </c>
      <c r="E21" s="91">
        <f>'SEEK Calculation'!E50*E8</f>
        <v>341418.69000000006</v>
      </c>
      <c r="F21" s="92">
        <f>'SEEK Calculation'!F50*F8</f>
        <v>367025.04495000001</v>
      </c>
      <c r="G21" s="93">
        <f>'SEEK Calculation'!G50*G8</f>
        <v>363682.89765000006</v>
      </c>
      <c r="H21" s="94">
        <f>'SEEK Calculation'!H50*H8</f>
        <v>374482.66559999995</v>
      </c>
      <c r="I21" s="94">
        <f>ROUND('SEEK Calculation'!I50*I8,0)</f>
        <v>391968</v>
      </c>
      <c r="J21" s="92">
        <f>ROUND('SEEK Calculation'!J50*J8,0)</f>
        <v>390843</v>
      </c>
      <c r="K21" s="92">
        <f>ROUND('SEEK Calculation'!K50*K8,0)</f>
        <v>388148</v>
      </c>
      <c r="L21" s="92">
        <f>ROUND('SEEK Calculation'!L50*L8,0)</f>
        <v>401285</v>
      </c>
      <c r="M21" s="94">
        <f>ROUND('SEEK Calculation'!M50*M8,0)</f>
        <v>432741</v>
      </c>
      <c r="N21" s="95">
        <f>ROUND('SEEK Calculation'!N50*N8,0)</f>
        <v>433322</v>
      </c>
      <c r="O21" s="95">
        <f>ROUND('SEEK Calculation'!O50*O8,0)</f>
        <v>413020</v>
      </c>
      <c r="P21" s="95">
        <f>ROUND('SEEK Calculation'!P50*P8,0)</f>
        <v>413020</v>
      </c>
      <c r="Q21" s="95">
        <f>ROUND('SEEK Calculation'!Q50*Q8,0)</f>
        <v>413020</v>
      </c>
      <c r="R21" s="95">
        <f>ROUND('SEEK Calculation'!R50*R8,0)</f>
        <v>413020</v>
      </c>
      <c r="S21" s="95">
        <f>ROUND('SEEK Calculation'!S50*S8,0)</f>
        <v>423346</v>
      </c>
      <c r="T21" s="95">
        <f>ROUND('SEEK Calculation'!T50*T8,0)</f>
        <v>423346</v>
      </c>
      <c r="U21" s="95">
        <f>ROUND('SEEK Calculation'!U50*U8,0)</f>
        <v>433671</v>
      </c>
      <c r="V21" s="95">
        <f>ROUND('SEEK Calculation'!V50*V8,0)</f>
        <v>433692</v>
      </c>
      <c r="W21" s="95">
        <f>ROUND('SEEK Calculation'!W50*W8,0)</f>
        <v>487988</v>
      </c>
      <c r="X21" s="95">
        <f>ROUND('SEEK Calculation'!X50*X8,0)</f>
        <v>487988</v>
      </c>
      <c r="Y21" s="95">
        <f>ROUND('SEEK Calculation'!Y50*Y8,0)</f>
        <v>476613</v>
      </c>
      <c r="Z21" s="95">
        <f>ROUND('SEEK Calculation'!Z50*Z8,0)</f>
        <v>505263</v>
      </c>
      <c r="AA21" s="95">
        <f>ROUND('SEEK Calculation'!AA50*AA8,0)</f>
        <v>505263</v>
      </c>
      <c r="AB21" s="38"/>
      <c r="AC21" s="90" t="s">
        <v>45</v>
      </c>
      <c r="AD21" s="3"/>
      <c r="AE21" s="3"/>
    </row>
    <row r="22" spans="1:31" ht="16.5" customHeight="1" x14ac:dyDescent="0.2">
      <c r="A22" s="243"/>
      <c r="B22" s="39" t="s">
        <v>46</v>
      </c>
      <c r="C22" s="91">
        <f>'SEEK Calculation'!C51*C13</f>
        <v>6276.64156</v>
      </c>
      <c r="D22" s="91">
        <f>'SEEK Calculation'!D51*D13</f>
        <v>8511.16</v>
      </c>
      <c r="E22" s="91">
        <f>'SEEK Calculation'!E51*E13</f>
        <v>9793.0320000000011</v>
      </c>
      <c r="F22" s="92">
        <f>'SEEK Calculation'!F51*F13</f>
        <v>11146.593000000001</v>
      </c>
      <c r="G22" s="93">
        <f>'SEEK Calculation'!G51*G13</f>
        <v>9437.0239999999994</v>
      </c>
      <c r="H22" s="94">
        <f>'SEEK Calculation'!H51*H13</f>
        <v>4718.3819999999996</v>
      </c>
      <c r="I22" s="94">
        <f>ROUND('SEEK Calculation'!I51*I13,0)</f>
        <v>6147</v>
      </c>
      <c r="J22" s="92">
        <f>ROUND('SEEK Calculation'!J51*J13,0)</f>
        <v>13137</v>
      </c>
      <c r="K22" s="92">
        <f>ROUND('SEEK Calculation'!K51*K13,0)</f>
        <v>7762</v>
      </c>
      <c r="L22" s="92">
        <f>ROUND('SEEK Calculation'!L51*L13,0)</f>
        <v>2884</v>
      </c>
      <c r="M22" s="94">
        <f>ROUND('SEEK Calculation'!M51*M13,0)</f>
        <v>4052</v>
      </c>
      <c r="N22" s="95">
        <f>ROUND('SEEK Calculation'!N51*N13,0)</f>
        <v>8884</v>
      </c>
      <c r="O22" s="95">
        <f>ROUND('SEEK Calculation'!O51*O13,0)</f>
        <v>4906</v>
      </c>
      <c r="P22" s="95">
        <f>ROUND('SEEK Calculation'!P51*P13,0)</f>
        <v>4906</v>
      </c>
      <c r="Q22" s="95">
        <f>ROUND('SEEK Calculation'!Q51*Q13,0)</f>
        <v>4906</v>
      </c>
      <c r="R22" s="95">
        <f>ROUND('SEEK Calculation'!R51*R13,0)</f>
        <v>4906</v>
      </c>
      <c r="S22" s="95">
        <f>ROUND('SEEK Calculation'!S51*S13,0)</f>
        <v>5032</v>
      </c>
      <c r="T22" s="95">
        <f>ROUND('SEEK Calculation'!T51*T13,0)</f>
        <v>5032</v>
      </c>
      <c r="U22" s="95">
        <f>ROUND('SEEK Calculation'!U51*U13,0)</f>
        <v>5158</v>
      </c>
      <c r="V22" s="95">
        <f>ROUND('SEEK Calculation'!V51*V13,0)</f>
        <v>5330</v>
      </c>
      <c r="W22" s="95">
        <f>ROUND('SEEK Calculation'!W51*W13,0)</f>
        <v>5330</v>
      </c>
      <c r="X22" s="95">
        <f>ROUND('SEEK Calculation'!X51*X13,0)</f>
        <v>5330</v>
      </c>
      <c r="Y22" s="95">
        <f>ROUND('SEEK Calculation'!Y51*Y13,0)</f>
        <v>10793</v>
      </c>
      <c r="Z22" s="95">
        <f>ROUND('SEEK Calculation'!Z51*Z13,0)</f>
        <v>11664</v>
      </c>
      <c r="AA22" s="95">
        <f>ROUND('SEEK Calculation'!AA51*AA13,0)</f>
        <v>11664</v>
      </c>
      <c r="AB22" s="38"/>
      <c r="AC22" s="90" t="s">
        <v>47</v>
      </c>
      <c r="AD22" s="3"/>
      <c r="AE22" s="3"/>
    </row>
    <row r="23" spans="1:31" ht="16.5" customHeight="1" x14ac:dyDescent="0.2">
      <c r="A23" s="243"/>
      <c r="B23" s="39" t="s">
        <v>48</v>
      </c>
      <c r="C23" s="91">
        <f>'SEEK Calculation'!C53*C9+'SEEK Calculation'!C54*C10+'SEEK Calculation'!C55*C11</f>
        <v>684050.04</v>
      </c>
      <c r="D23" s="91">
        <f>'SEEK Calculation'!D53*D9+'SEEK Calculation'!D54*D10+'SEEK Calculation'!D55*D11</f>
        <v>693019.15999999992</v>
      </c>
      <c r="E23" s="91">
        <f>'SEEK Calculation'!E53*E9+'SEEK Calculation'!E54*E10+'SEEK Calculation'!E55*E11</f>
        <v>614277.08000000007</v>
      </c>
      <c r="F23" s="92">
        <f>'SEEK Calculation'!F53*F9+'SEEK Calculation'!F54*F10+'SEEK Calculation'!F55*F11</f>
        <v>614488.32000000007</v>
      </c>
      <c r="G23" s="93">
        <f>'SEEK Calculation'!G53*G9+'SEEK Calculation'!G54*G10+'SEEK Calculation'!G55*G11</f>
        <v>596184.81999999995</v>
      </c>
      <c r="H23" s="94">
        <f>'SEEK Calculation'!H53*H9+'SEEK Calculation'!H54*H10+'SEEK Calculation'!H55*H11</f>
        <v>540563.75</v>
      </c>
      <c r="I23" s="94">
        <f>ROUND('SEEK Calculation'!I53*I9+'SEEK Calculation'!I54*I10+'SEEK Calculation'!I55*I11,0)</f>
        <v>637884</v>
      </c>
      <c r="J23" s="92">
        <f>ROUND('SEEK Calculation'!J53*J9+'SEEK Calculation'!J54*J10+'SEEK Calculation'!J55*J11,0)</f>
        <v>623345</v>
      </c>
      <c r="K23" s="92">
        <f>ROUND('SEEK Calculation'!K53*K9+'SEEK Calculation'!K54*K10+'SEEK Calculation'!K55*K11,0)</f>
        <v>663513</v>
      </c>
      <c r="L23" s="92">
        <f>ROUND('SEEK Calculation'!L53*L9+'SEEK Calculation'!L54*L10+'SEEK Calculation'!L55*L11,0)</f>
        <v>663513</v>
      </c>
      <c r="M23" s="94">
        <f>ROUND('SEEK Calculation'!M53*M9+'SEEK Calculation'!M54*M10+'SEEK Calculation'!M55*M11,0)</f>
        <v>734415</v>
      </c>
      <c r="N23" s="95">
        <f>ROUND('SEEK Calculation'!N53*N9+'SEEK Calculation'!N54*N10+'SEEK Calculation'!N55*N11,0)</f>
        <v>705920</v>
      </c>
      <c r="O23" s="95">
        <f>ROUND('SEEK Calculation'!O53*O9+'SEEK Calculation'!O54*O10+'SEEK Calculation'!O55*O11,0)</f>
        <v>742040</v>
      </c>
      <c r="P23" s="95">
        <f>ROUND('SEEK Calculation'!P53*P9+'SEEK Calculation'!P54*P10+'SEEK Calculation'!P55*P11,0)</f>
        <v>877320</v>
      </c>
      <c r="Q23" s="95">
        <f>ROUND('SEEK Calculation'!Q53*Q9+'SEEK Calculation'!Q54*Q10+'SEEK Calculation'!Q55*Q11,0)</f>
        <v>1018960</v>
      </c>
      <c r="R23" s="96">
        <f>ROUND('SEEK Calculation'!R53*R9+'SEEK Calculation'!R54*R10+'SEEK Calculation'!R55*R11,0)</f>
        <v>1014440</v>
      </c>
      <c r="S23" s="95">
        <f>ROUND('SEEK Calculation'!S53*S9+'SEEK Calculation'!S54*S10+'SEEK Calculation'!S55*S11,0)</f>
        <v>1009994</v>
      </c>
      <c r="T23" s="95">
        <f>ROUND('SEEK Calculation'!T53*T9+'SEEK Calculation'!T54*T10+'SEEK Calculation'!T55*T11,0)</f>
        <v>1009994</v>
      </c>
      <c r="U23" s="95">
        <f>ROUND('SEEK Calculation'!U53*U9+'SEEK Calculation'!U54*U10+'SEEK Calculation'!U55*U11,0)</f>
        <v>1017114</v>
      </c>
      <c r="V23" s="95">
        <f>ROUND('SEEK Calculation'!V53*V9+'SEEK Calculation'!V54*V10+'SEEK Calculation'!V55*V11,0)</f>
        <v>1016106</v>
      </c>
      <c r="W23" s="96">
        <f>ROUND('SEEK Calculation'!W53*W9+'SEEK Calculation'!W54*W10+'SEEK Calculation'!W55*W11,0)</f>
        <v>1016106</v>
      </c>
      <c r="X23" s="233">
        <f>ROUND('SEEK Calculation'!X53*X9+'SEEK Calculation'!X54*X10+'SEEK Calculation'!X55*X11,0)</f>
        <v>1016106</v>
      </c>
      <c r="Y23" s="233">
        <f>ROUND('SEEK Calculation'!Y53*Y9+'SEEK Calculation'!Y54*Y10+'SEEK Calculation'!Y55*Y11,0)</f>
        <v>910796</v>
      </c>
      <c r="Z23" s="233">
        <f>ROUND('SEEK Calculation'!Z53*Z9+'SEEK Calculation'!Z54*Z10+'SEEK Calculation'!Z55*Z11,0)</f>
        <v>936736</v>
      </c>
      <c r="AA23" s="233">
        <f>ROUND('SEEK Calculation'!AA53*AA9+'SEEK Calculation'!AA54*AA10+'SEEK Calculation'!AA55*AA11,0)</f>
        <v>936736</v>
      </c>
      <c r="AB23" s="38"/>
      <c r="AC23" s="97" t="s">
        <v>49</v>
      </c>
      <c r="AD23" s="3"/>
      <c r="AE23" s="3"/>
    </row>
    <row r="24" spans="1:31" ht="16.5" customHeight="1" x14ac:dyDescent="0.2">
      <c r="A24" s="243"/>
      <c r="B24" s="39" t="s">
        <v>34</v>
      </c>
      <c r="C24" s="91">
        <f>ROUND(C12*'SEEK Calculation'!C52,2)</f>
        <v>12989.76</v>
      </c>
      <c r="D24" s="91">
        <f>ROUND(D12*'SEEK Calculation'!D52,2)</f>
        <v>14103.17</v>
      </c>
      <c r="E24" s="91">
        <f>ROUND(E12*'SEEK Calculation'!E52,2)</f>
        <v>13367.81</v>
      </c>
      <c r="F24" s="92">
        <f>ROUND(F12*'SEEK Calculation'!F52,2)</f>
        <v>13863.46</v>
      </c>
      <c r="G24" s="93">
        <f>ROUND(G12*'SEEK Calculation'!G52,2)</f>
        <v>13246.85</v>
      </c>
      <c r="H24" s="94">
        <f>ROUND(H12*'SEEK Calculation'!H52,2)</f>
        <v>18002.21</v>
      </c>
      <c r="I24" s="94">
        <f>ROUND(I12*'SEEK Calculation'!I52,2)</f>
        <v>19148.259999999998</v>
      </c>
      <c r="J24" s="92">
        <f>ROUND(J12*'SEEK Calculation'!J52,2)</f>
        <v>17580.099999999999</v>
      </c>
      <c r="K24" s="92">
        <f>ROUND(K12*'SEEK Calculation'!K52,2)</f>
        <v>17580.099999999999</v>
      </c>
      <c r="L24" s="92">
        <f>ROUND(L12*'SEEK Calculation'!L52,2)</f>
        <v>14140.51</v>
      </c>
      <c r="M24" s="94">
        <f>ROUND(M12*'SEEK Calculation'!M52,2)</f>
        <v>17197.919999999998</v>
      </c>
      <c r="N24" s="95">
        <f>ROUND(N12*'SEEK Calculation'!N52,2)</f>
        <v>14976</v>
      </c>
      <c r="O24" s="95">
        <f>ROUND(O12*'SEEK Calculation'!O52,2)</f>
        <v>15360</v>
      </c>
      <c r="P24" s="95">
        <f>ROUND(P12*'SEEK Calculation'!P52,2)</f>
        <v>19200</v>
      </c>
      <c r="Q24" s="95">
        <f>ROUND(Q12*'SEEK Calculation'!Q52,2)</f>
        <v>19968</v>
      </c>
      <c r="R24" s="95">
        <f>ROUND(R12*'SEEK Calculation'!R52,2)</f>
        <v>20736</v>
      </c>
      <c r="S24" s="95">
        <f>ROUND(S12*'SEEK Calculation'!S52,2)</f>
        <v>20467.2</v>
      </c>
      <c r="T24" s="95">
        <f>ROUND(T12*'SEEK Calculation'!T52,2)</f>
        <v>24796.799999999999</v>
      </c>
      <c r="U24" s="95">
        <f>ROUND(U12*'SEEK Calculation'!U52,2)</f>
        <v>27417.599999999999</v>
      </c>
      <c r="V24" s="95">
        <f>ROUND(V12*'SEEK Calculation'!V52,2)</f>
        <v>27417.599999999999</v>
      </c>
      <c r="W24" s="95">
        <f>ROUND(W12*'SEEK Calculation'!W52,2)</f>
        <v>24192</v>
      </c>
      <c r="X24" s="95">
        <f>ROUND(X12*'SEEK Calculation'!X52,2)</f>
        <v>24192</v>
      </c>
      <c r="Y24" s="95">
        <f>ROUND(Y12*'SEEK Calculation'!Y52,2)</f>
        <v>27409.54</v>
      </c>
      <c r="Z24" s="95">
        <f>ROUND(Z12*'SEEK Calculation'!Z52,2)</f>
        <v>29056.9</v>
      </c>
      <c r="AA24" s="95">
        <f>ROUND(AA12*'SEEK Calculation'!AA52,2)</f>
        <v>29056.9</v>
      </c>
      <c r="AB24" s="38"/>
      <c r="AC24" s="90" t="s">
        <v>50</v>
      </c>
      <c r="AD24" s="3"/>
      <c r="AE24" s="3"/>
    </row>
    <row r="25" spans="1:31" ht="16.5" customHeight="1" thickBot="1" x14ac:dyDescent="0.25">
      <c r="A25" s="243"/>
      <c r="B25" s="67" t="s">
        <v>51</v>
      </c>
      <c r="C25" s="98">
        <f t="shared" ref="C25:Y25" si="0">IF(C16&gt;0,+C16,+C15)</f>
        <v>358785</v>
      </c>
      <c r="D25" s="98">
        <f t="shared" si="0"/>
        <v>357370</v>
      </c>
      <c r="E25" s="98">
        <f t="shared" si="0"/>
        <v>338246</v>
      </c>
      <c r="F25" s="99">
        <f t="shared" si="0"/>
        <v>313940</v>
      </c>
      <c r="G25" s="100">
        <f t="shared" si="0"/>
        <v>308264</v>
      </c>
      <c r="H25" s="101">
        <f t="shared" si="0"/>
        <v>289589</v>
      </c>
      <c r="I25" s="101">
        <f t="shared" si="0"/>
        <v>350531</v>
      </c>
      <c r="J25" s="99">
        <f t="shared" si="0"/>
        <v>365454</v>
      </c>
      <c r="K25" s="99">
        <f t="shared" si="0"/>
        <v>350531</v>
      </c>
      <c r="L25" s="99">
        <f t="shared" si="0"/>
        <v>367868</v>
      </c>
      <c r="M25" s="101">
        <f t="shared" si="0"/>
        <v>383658</v>
      </c>
      <c r="N25" s="102">
        <f t="shared" si="0"/>
        <v>349007</v>
      </c>
      <c r="O25" s="102">
        <f t="shared" si="0"/>
        <v>298925</v>
      </c>
      <c r="P25" s="102">
        <f t="shared" si="0"/>
        <v>303374</v>
      </c>
      <c r="Q25" s="102">
        <f t="shared" si="0"/>
        <v>313414</v>
      </c>
      <c r="R25" s="102">
        <f t="shared" si="0"/>
        <v>303374</v>
      </c>
      <c r="S25" s="102">
        <f t="shared" si="0"/>
        <v>400135</v>
      </c>
      <c r="T25" s="102">
        <f t="shared" si="0"/>
        <v>397527</v>
      </c>
      <c r="U25" s="102">
        <f t="shared" si="0"/>
        <v>400135</v>
      </c>
      <c r="V25" s="102">
        <f t="shared" si="0"/>
        <v>397527</v>
      </c>
      <c r="W25" s="102">
        <f t="shared" si="0"/>
        <v>397527</v>
      </c>
      <c r="X25" s="102">
        <f t="shared" si="0"/>
        <v>350293</v>
      </c>
      <c r="Y25" s="102">
        <f t="shared" si="0"/>
        <v>508023</v>
      </c>
      <c r="Z25" s="102">
        <f t="shared" ref="Z25:AA25" si="1">IF(Z16&gt;0,+Z16,+Z15)</f>
        <v>564470</v>
      </c>
      <c r="AA25" s="102">
        <f t="shared" si="1"/>
        <v>564470</v>
      </c>
      <c r="AB25" s="38"/>
      <c r="AC25" s="90" t="s">
        <v>52</v>
      </c>
      <c r="AD25" s="3"/>
      <c r="AE25" s="3"/>
    </row>
    <row r="26" spans="1:31" ht="17.25" customHeight="1" thickBot="1" x14ac:dyDescent="0.25">
      <c r="A26" s="243"/>
      <c r="B26" s="103" t="s">
        <v>53</v>
      </c>
      <c r="C26" s="104">
        <f t="shared" ref="C26:Y26" si="2">SUM(C20:C25)</f>
        <v>5112472.9145599995</v>
      </c>
      <c r="D26" s="104">
        <f t="shared" si="2"/>
        <v>5073230.2368000001</v>
      </c>
      <c r="E26" s="104">
        <f t="shared" si="2"/>
        <v>4917997.8720000004</v>
      </c>
      <c r="F26" s="105">
        <f t="shared" si="2"/>
        <v>4973862.6649500001</v>
      </c>
      <c r="G26" s="105">
        <f t="shared" si="2"/>
        <v>4906453.8276500003</v>
      </c>
      <c r="H26" s="105">
        <f t="shared" si="2"/>
        <v>4875661.8965999996</v>
      </c>
      <c r="I26" s="105">
        <f t="shared" si="2"/>
        <v>5073128.26</v>
      </c>
      <c r="J26" s="106">
        <f t="shared" si="2"/>
        <v>5048694.0999999996</v>
      </c>
      <c r="K26" s="106">
        <f t="shared" si="2"/>
        <v>4994052.0999999996</v>
      </c>
      <c r="L26" s="106">
        <f t="shared" si="2"/>
        <v>5143747.51</v>
      </c>
      <c r="M26" s="105">
        <f t="shared" si="2"/>
        <v>5241092.92</v>
      </c>
      <c r="N26" s="105">
        <f t="shared" si="2"/>
        <v>5067513</v>
      </c>
      <c r="O26" s="105">
        <f t="shared" si="2"/>
        <v>4952679</v>
      </c>
      <c r="P26" s="105">
        <f t="shared" si="2"/>
        <v>5096248</v>
      </c>
      <c r="Q26" s="105">
        <f t="shared" si="2"/>
        <v>5399140</v>
      </c>
      <c r="R26" s="105">
        <f t="shared" si="2"/>
        <v>5676476</v>
      </c>
      <c r="S26" s="105">
        <f t="shared" si="2"/>
        <v>5578568.2000000002</v>
      </c>
      <c r="T26" s="105">
        <f t="shared" si="2"/>
        <v>5749332.7999999998</v>
      </c>
      <c r="U26" s="105">
        <f t="shared" si="2"/>
        <v>5894495.5999999996</v>
      </c>
      <c r="V26" s="105">
        <f t="shared" si="2"/>
        <v>5828072.5999999996</v>
      </c>
      <c r="W26" s="105">
        <f t="shared" si="2"/>
        <v>5893461</v>
      </c>
      <c r="X26" s="105">
        <f t="shared" si="2"/>
        <v>5846227</v>
      </c>
      <c r="Y26" s="105">
        <f t="shared" si="2"/>
        <v>5883272.54</v>
      </c>
      <c r="Z26" s="105">
        <f t="shared" ref="Z26:AA26" si="3">SUM(Z20:Z25)</f>
        <v>6180551.9000000004</v>
      </c>
      <c r="AA26" s="105">
        <f t="shared" si="3"/>
        <v>6194217.9000000004</v>
      </c>
      <c r="AB26" s="107"/>
      <c r="AC26" s="3"/>
      <c r="AD26" s="3"/>
      <c r="AE26" s="3"/>
    </row>
    <row r="27" spans="1:31" ht="16.5" thickBot="1" x14ac:dyDescent="0.25">
      <c r="A27" s="243"/>
      <c r="B27" s="108" t="s">
        <v>54</v>
      </c>
      <c r="C27" s="109">
        <f>ROUND(-'SEEK Calculation'!C77*C7,0)</f>
        <v>-834615</v>
      </c>
      <c r="D27" s="109">
        <f>ROUND(-'SEEK Calculation'!D77*D7,0)</f>
        <v>-833139</v>
      </c>
      <c r="E27" s="109">
        <f>ROUND(-'SEEK Calculation'!E77*E7,0)</f>
        <v>-803178</v>
      </c>
      <c r="F27" s="110">
        <f>ROUND(-'SEEK Calculation'!F77*F7,0)</f>
        <v>-806873</v>
      </c>
      <c r="G27" s="111">
        <f>ROUND(-'SEEK Calculation'!G77*G7,0)</f>
        <v>-827531</v>
      </c>
      <c r="H27" s="111">
        <f>ROUND(-'SEEK Calculation'!H77*H7,0)</f>
        <v>-830350</v>
      </c>
      <c r="I27" s="111">
        <f>ROUND(-'SEEK Calculation'!I77*I7,0)</f>
        <v>-845658</v>
      </c>
      <c r="J27" s="111">
        <f>ROUND(-'SEEK Calculation'!J77*J7,0)</f>
        <v>-869055</v>
      </c>
      <c r="K27" s="111">
        <f>ROUND(-'SEEK Calculation'!K77*K7,0)</f>
        <v>-864003</v>
      </c>
      <c r="L27" s="111">
        <f>ROUND(-'SEEK Calculation'!L77*L7,0)</f>
        <v>-864003</v>
      </c>
      <c r="M27" s="110">
        <f>ROUND(-'SEEK Calculation'!M77*M7,0)</f>
        <v>-899350</v>
      </c>
      <c r="N27" s="112">
        <f>ROUND(-'SEEK Calculation'!N77*N7,0)</f>
        <v>-892800</v>
      </c>
      <c r="O27" s="112">
        <f>ROUND(-'SEEK Calculation'!O77*O7,0)</f>
        <v>-924158</v>
      </c>
      <c r="P27" s="112">
        <f>ROUND(-'SEEK Calculation'!P77*P7,0)</f>
        <v>-964611</v>
      </c>
      <c r="Q27" s="112">
        <f>ROUND(-'SEEK Calculation'!Q77*Q7,0)</f>
        <v>-999591</v>
      </c>
      <c r="R27" s="112">
        <f>ROUND(-'SEEK Calculation'!R77*R7,0)</f>
        <v>-999591</v>
      </c>
      <c r="S27" s="112">
        <f>ROUND(-'SEEK Calculation'!S77*S7,0)</f>
        <v>-1005000</v>
      </c>
      <c r="T27" s="112">
        <f>ROUND(-'SEEK Calculation'!T77*T7,0)</f>
        <v>-1068839</v>
      </c>
      <c r="U27" s="112">
        <f>ROUND(-'SEEK Calculation'!U77*U7,0)</f>
        <v>-1100904</v>
      </c>
      <c r="V27" s="112">
        <f>ROUND(-'SEEK Calculation'!V77*V7,0)</f>
        <v>-1110000</v>
      </c>
      <c r="W27" s="112">
        <f>ROUND(-'SEEK Calculation'!W77*W7,0)</f>
        <v>-1170126</v>
      </c>
      <c r="X27" s="112">
        <f>ROUND(-'SEEK Calculation'!X77*X7,0)</f>
        <v>-1170126</v>
      </c>
      <c r="Y27" s="112">
        <f>ROUND(-'SEEK Calculation'!Y77*Y7,0)</f>
        <v>-1184911</v>
      </c>
      <c r="Z27" s="112">
        <f>ROUND(-'SEEK Calculation'!Z77*Z7,0)</f>
        <v>-1196760</v>
      </c>
      <c r="AA27" s="112">
        <f>ROUND(-'SEEK Calculation'!AA77*AA7,0)</f>
        <v>-1328015</v>
      </c>
      <c r="AB27" s="113">
        <f>+AA27-Y27</f>
        <v>-143104</v>
      </c>
      <c r="AC27" s="38" t="s">
        <v>55</v>
      </c>
      <c r="AD27" s="3"/>
      <c r="AE27" s="3"/>
    </row>
    <row r="28" spans="1:31" ht="16.5" customHeight="1" thickBot="1" x14ac:dyDescent="0.25">
      <c r="A28" s="243"/>
      <c r="B28" s="114" t="s">
        <v>56</v>
      </c>
      <c r="C28" s="115">
        <f t="shared" ref="C28:Y28" si="4">C26+C27</f>
        <v>4277857.9145599995</v>
      </c>
      <c r="D28" s="115">
        <f t="shared" si="4"/>
        <v>4240091.2368000001</v>
      </c>
      <c r="E28" s="115">
        <f t="shared" si="4"/>
        <v>4114819.8720000004</v>
      </c>
      <c r="F28" s="116">
        <f t="shared" si="4"/>
        <v>4166989.6649500001</v>
      </c>
      <c r="G28" s="117">
        <f t="shared" si="4"/>
        <v>4078922.8276500003</v>
      </c>
      <c r="H28" s="117">
        <f t="shared" si="4"/>
        <v>4045311.8965999996</v>
      </c>
      <c r="I28" s="117">
        <f t="shared" si="4"/>
        <v>4227470.26</v>
      </c>
      <c r="J28" s="117">
        <f t="shared" si="4"/>
        <v>4179639.0999999996</v>
      </c>
      <c r="K28" s="117">
        <f t="shared" si="4"/>
        <v>4130049.0999999996</v>
      </c>
      <c r="L28" s="117">
        <f t="shared" si="4"/>
        <v>4279744.51</v>
      </c>
      <c r="M28" s="116">
        <f t="shared" si="4"/>
        <v>4341742.92</v>
      </c>
      <c r="N28" s="116">
        <f t="shared" si="4"/>
        <v>4174713</v>
      </c>
      <c r="O28" s="116">
        <f t="shared" si="4"/>
        <v>4028521</v>
      </c>
      <c r="P28" s="116">
        <f t="shared" si="4"/>
        <v>4131637</v>
      </c>
      <c r="Q28" s="116">
        <f t="shared" si="4"/>
        <v>4399549</v>
      </c>
      <c r="R28" s="116">
        <f t="shared" si="4"/>
        <v>4676885</v>
      </c>
      <c r="S28" s="116">
        <f t="shared" si="4"/>
        <v>4573568.2</v>
      </c>
      <c r="T28" s="116">
        <f t="shared" si="4"/>
        <v>4680493.8</v>
      </c>
      <c r="U28" s="116">
        <f t="shared" si="4"/>
        <v>4793591.5999999996</v>
      </c>
      <c r="V28" s="116">
        <f t="shared" si="4"/>
        <v>4718072.5999999996</v>
      </c>
      <c r="W28" s="116">
        <f t="shared" si="4"/>
        <v>4723335</v>
      </c>
      <c r="X28" s="116">
        <f t="shared" si="4"/>
        <v>4676101</v>
      </c>
      <c r="Y28" s="116">
        <f t="shared" si="4"/>
        <v>4698361.54</v>
      </c>
      <c r="Z28" s="116">
        <f t="shared" ref="Z28:AA28" si="5">Z26+Z27</f>
        <v>4983791.9000000004</v>
      </c>
      <c r="AA28" s="116">
        <f t="shared" si="5"/>
        <v>4866202.9000000004</v>
      </c>
      <c r="AB28" s="107"/>
      <c r="AC28" s="3"/>
      <c r="AD28" s="3"/>
      <c r="AE28" s="3"/>
    </row>
    <row r="29" spans="1:31" ht="17.25" customHeight="1" thickBot="1" x14ac:dyDescent="0.25">
      <c r="A29" s="243"/>
      <c r="B29" s="118" t="s">
        <v>57</v>
      </c>
      <c r="C29" s="119">
        <f>'SEEK Calculation'!C67</f>
        <v>469038.71</v>
      </c>
      <c r="D29" s="119">
        <f>'SEEK Calculation'!D67</f>
        <v>460840.13</v>
      </c>
      <c r="E29" s="119">
        <f>'SEEK Calculation'!E67</f>
        <v>465989.41</v>
      </c>
      <c r="F29" s="119">
        <f>'SEEK Calculation'!F67</f>
        <v>472014.99</v>
      </c>
      <c r="G29" s="119">
        <f>'SEEK Calculation'!G67</f>
        <v>457799.34</v>
      </c>
      <c r="H29" s="119">
        <f>'SEEK Calculation'!H67</f>
        <v>456699</v>
      </c>
      <c r="I29" s="119">
        <f>ROUND('SEEK Calculation'!I67,0)</f>
        <v>477177</v>
      </c>
      <c r="J29" s="120">
        <f>ROUND('SEEK Calculation'!J67,0)</f>
        <v>457002</v>
      </c>
      <c r="K29" s="120">
        <f>ROUND('SEEK Calculation'!K67,0)</f>
        <v>462836</v>
      </c>
      <c r="L29" s="120">
        <f>ROUND('SEEK Calculation'!L67,0)</f>
        <v>486357</v>
      </c>
      <c r="M29" s="119">
        <f>ROUND('SEEK Calculation'!M67,0)</f>
        <v>479696</v>
      </c>
      <c r="N29" s="121">
        <f>ROUND('SEEK Calculation'!N67,0)</f>
        <v>471676</v>
      </c>
      <c r="O29" s="121">
        <f>ROUND('SEEK Calculation'!O67,0)</f>
        <v>448649</v>
      </c>
      <c r="P29" s="121">
        <f>ROUND('SEEK Calculation'!P67,0)</f>
        <v>477921</v>
      </c>
      <c r="Q29" s="121">
        <f>ROUND('SEEK Calculation'!Q67,0)</f>
        <v>509246</v>
      </c>
      <c r="R29" s="121">
        <f>ROUND('SEEK Calculation'!R67,0)</f>
        <v>558682</v>
      </c>
      <c r="S29" s="121">
        <f>ROUND('SEEK Calculation'!S67,0)</f>
        <v>549983</v>
      </c>
      <c r="T29" s="121">
        <f>ROUND('SEEK Calculation'!T67,0)</f>
        <v>560550</v>
      </c>
      <c r="U29" s="121">
        <f>ROUND('SEEK Calculation'!U67,0)</f>
        <v>566694</v>
      </c>
      <c r="V29" s="121">
        <f>ROUND('SEEK Calculation'!V67,0)</f>
        <v>552053</v>
      </c>
      <c r="W29" s="121">
        <f>ROUND('SEEK Calculation'!W67,0)</f>
        <v>540288</v>
      </c>
      <c r="X29" s="121">
        <f>ROUND('SEEK Calculation'!X67,0)</f>
        <v>543881</v>
      </c>
      <c r="Y29" s="121">
        <f>ROUND('SEEK Calculation'!Y67,0)</f>
        <v>682298</v>
      </c>
      <c r="Z29" s="121">
        <f>ROUND('SEEK Calculation'!Z67,0)</f>
        <v>700276</v>
      </c>
      <c r="AA29" s="121">
        <f>ROUND('SEEK Calculation'!AA67,0)</f>
        <v>658937</v>
      </c>
      <c r="AB29" s="113">
        <f>+AA29-Y29</f>
        <v>-23361</v>
      </c>
      <c r="AC29" s="3"/>
      <c r="AD29" s="122"/>
      <c r="AE29" s="122"/>
    </row>
    <row r="30" spans="1:31" ht="17.25" customHeight="1" thickBot="1" x14ac:dyDescent="0.25">
      <c r="A30" s="243"/>
      <c r="B30" s="108" t="s">
        <v>58</v>
      </c>
      <c r="C30" s="123"/>
      <c r="D30" s="123"/>
      <c r="E30" s="123"/>
      <c r="F30" s="123"/>
      <c r="G30" s="124"/>
      <c r="H30" s="124"/>
      <c r="I30" s="124"/>
      <c r="J30" s="124"/>
      <c r="K30" s="124"/>
      <c r="L30" s="124"/>
      <c r="M30" s="123"/>
      <c r="N30" s="123">
        <v>0</v>
      </c>
      <c r="O30" s="123">
        <v>0</v>
      </c>
      <c r="P30" s="123">
        <v>-254377</v>
      </c>
      <c r="Q30" s="123">
        <v>2641</v>
      </c>
      <c r="R30" s="123">
        <v>0</v>
      </c>
      <c r="S30" s="123">
        <v>0</v>
      </c>
      <c r="T30" s="125">
        <v>16772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3">
        <v>0</v>
      </c>
      <c r="AA30" s="123">
        <v>0</v>
      </c>
      <c r="AB30" s="107"/>
      <c r="AC30" s="3"/>
      <c r="AD30" s="122"/>
      <c r="AE30" s="122"/>
    </row>
    <row r="31" spans="1:31" ht="17.25" customHeight="1" thickBot="1" x14ac:dyDescent="0.25">
      <c r="A31" s="243"/>
      <c r="B31" s="108" t="s">
        <v>59</v>
      </c>
      <c r="C31" s="123"/>
      <c r="D31" s="123"/>
      <c r="E31" s="123"/>
      <c r="F31" s="123"/>
      <c r="G31" s="124"/>
      <c r="H31" s="124"/>
      <c r="I31" s="124"/>
      <c r="J31" s="124"/>
      <c r="K31" s="124"/>
      <c r="L31" s="124"/>
      <c r="M31" s="123"/>
      <c r="N31" s="123"/>
      <c r="O31" s="123"/>
      <c r="P31" s="123"/>
      <c r="Q31" s="123"/>
      <c r="R31" s="123"/>
      <c r="S31" s="123"/>
      <c r="T31" s="125">
        <v>-4</v>
      </c>
      <c r="U31" s="123"/>
      <c r="V31" s="123"/>
      <c r="W31" s="123"/>
      <c r="X31" s="123"/>
      <c r="Y31" s="123"/>
      <c r="Z31" s="123"/>
      <c r="AA31" s="123"/>
      <c r="AB31" s="107"/>
      <c r="AC31" s="3"/>
      <c r="AD31" s="122"/>
      <c r="AE31" s="122"/>
    </row>
    <row r="32" spans="1:31" ht="21" customHeight="1" thickBot="1" x14ac:dyDescent="0.25">
      <c r="A32" s="243"/>
      <c r="B32" s="126" t="s">
        <v>60</v>
      </c>
      <c r="C32" s="104">
        <f t="shared" ref="C32:H32" si="6">C28+C29</f>
        <v>4746896.6245599994</v>
      </c>
      <c r="D32" s="104">
        <f t="shared" si="6"/>
        <v>4700931.3668</v>
      </c>
      <c r="E32" s="104">
        <f t="shared" si="6"/>
        <v>4580809.2820000006</v>
      </c>
      <c r="F32" s="105">
        <f t="shared" si="6"/>
        <v>4639004.6549500003</v>
      </c>
      <c r="G32" s="127">
        <f t="shared" si="6"/>
        <v>4536722.1676500002</v>
      </c>
      <c r="H32" s="127">
        <f t="shared" si="6"/>
        <v>4502010.8965999996</v>
      </c>
      <c r="I32" s="127">
        <f t="shared" ref="I32:O32" si="7">ROUND(I28+I29,0)</f>
        <v>4704647</v>
      </c>
      <c r="J32" s="127">
        <f t="shared" si="7"/>
        <v>4636641</v>
      </c>
      <c r="K32" s="127">
        <f t="shared" si="7"/>
        <v>4592885</v>
      </c>
      <c r="L32" s="127">
        <f t="shared" si="7"/>
        <v>4766102</v>
      </c>
      <c r="M32" s="105">
        <f t="shared" si="7"/>
        <v>4821439</v>
      </c>
      <c r="N32" s="105">
        <f t="shared" si="7"/>
        <v>4646389</v>
      </c>
      <c r="O32" s="105">
        <f t="shared" si="7"/>
        <v>4477170</v>
      </c>
      <c r="P32" s="105">
        <f t="shared" ref="P32:S32" si="8">ROUND(P28+P29+P30,0)</f>
        <v>4355181</v>
      </c>
      <c r="Q32" s="105">
        <f t="shared" si="8"/>
        <v>4911436</v>
      </c>
      <c r="R32" s="105">
        <f t="shared" si="8"/>
        <v>5235567</v>
      </c>
      <c r="S32" s="105">
        <f t="shared" si="8"/>
        <v>5123551</v>
      </c>
      <c r="T32" s="105">
        <f t="shared" ref="T32:Y32" si="9">ROUND(T28+T29+T30+T31,0)</f>
        <v>5257812</v>
      </c>
      <c r="U32" s="105">
        <f t="shared" si="9"/>
        <v>5360286</v>
      </c>
      <c r="V32" s="105">
        <f t="shared" si="9"/>
        <v>5270126</v>
      </c>
      <c r="W32" s="105">
        <f t="shared" si="9"/>
        <v>5263623</v>
      </c>
      <c r="X32" s="105">
        <f t="shared" si="9"/>
        <v>5219982</v>
      </c>
      <c r="Y32" s="105">
        <f t="shared" si="9"/>
        <v>5380660</v>
      </c>
      <c r="Z32" s="105">
        <f t="shared" ref="Z32:AA32" si="10">ROUND(Z28+Z29+Z30+Z31,0)</f>
        <v>5684068</v>
      </c>
      <c r="AA32" s="105">
        <f t="shared" si="10"/>
        <v>5525140</v>
      </c>
      <c r="AB32" s="107"/>
      <c r="AC32" s="3"/>
      <c r="AD32" s="122"/>
      <c r="AE32" s="122"/>
    </row>
    <row r="33" spans="1:31" ht="17.25" customHeight="1" thickBot="1" x14ac:dyDescent="0.25">
      <c r="A33" s="243"/>
      <c r="B33" s="128" t="s">
        <v>61</v>
      </c>
      <c r="C33" s="129">
        <f t="shared" ref="C33:G33" si="11">-100*C6</f>
        <v>-95270.3</v>
      </c>
      <c r="D33" s="129">
        <f t="shared" si="11"/>
        <v>-94427.700000000012</v>
      </c>
      <c r="E33" s="129">
        <f t="shared" si="11"/>
        <v>-93094.5</v>
      </c>
      <c r="F33" s="130">
        <f t="shared" si="11"/>
        <v>-93604.9</v>
      </c>
      <c r="G33" s="131">
        <f t="shared" si="11"/>
        <v>-94329.2</v>
      </c>
      <c r="H33" s="131">
        <f t="shared" ref="H33:Y33" si="12">ROUND(-100*H6,0)</f>
        <v>-95331</v>
      </c>
      <c r="I33" s="131">
        <f t="shared" si="12"/>
        <v>-93773</v>
      </c>
      <c r="J33" s="132">
        <f t="shared" si="12"/>
        <v>-91393</v>
      </c>
      <c r="K33" s="132">
        <f t="shared" si="12"/>
        <v>-89589</v>
      </c>
      <c r="L33" s="132">
        <f t="shared" si="12"/>
        <v>-92792</v>
      </c>
      <c r="M33" s="133">
        <f t="shared" si="12"/>
        <v>-92164</v>
      </c>
      <c r="N33" s="134">
        <f t="shared" si="12"/>
        <v>-88885</v>
      </c>
      <c r="O33" s="134">
        <f t="shared" si="12"/>
        <v>-86961</v>
      </c>
      <c r="P33" s="134">
        <f t="shared" si="12"/>
        <v>-86961</v>
      </c>
      <c r="Q33" s="134">
        <f t="shared" si="12"/>
        <v>-90722</v>
      </c>
      <c r="R33" s="134">
        <f t="shared" si="12"/>
        <v>-98000</v>
      </c>
      <c r="S33" s="134">
        <f t="shared" si="12"/>
        <v>-90722</v>
      </c>
      <c r="T33" s="134">
        <f t="shared" si="12"/>
        <v>-94845</v>
      </c>
      <c r="U33" s="134">
        <f t="shared" si="12"/>
        <v>-95500</v>
      </c>
      <c r="V33" s="134">
        <f t="shared" si="12"/>
        <v>-94000</v>
      </c>
      <c r="W33" s="134">
        <f t="shared" si="12"/>
        <v>-94341</v>
      </c>
      <c r="X33" s="134">
        <f t="shared" si="12"/>
        <v>-94341</v>
      </c>
      <c r="Y33" s="134">
        <f t="shared" si="12"/>
        <v>-91300</v>
      </c>
      <c r="Z33" s="134">
        <f t="shared" ref="Z33:AA33" si="13">ROUND(-100*Z6,0)</f>
        <v>-90130</v>
      </c>
      <c r="AA33" s="134">
        <f t="shared" si="13"/>
        <v>-90428</v>
      </c>
      <c r="AB33" s="107"/>
      <c r="AC33" s="90" t="s">
        <v>62</v>
      </c>
      <c r="AD33" s="3"/>
      <c r="AE33" s="3"/>
    </row>
    <row r="34" spans="1:31" ht="27" customHeight="1" thickBot="1" x14ac:dyDescent="0.25">
      <c r="A34" s="243"/>
      <c r="B34" s="135" t="s">
        <v>63</v>
      </c>
      <c r="C34" s="136">
        <f t="shared" ref="C34:Y34" si="14">SUM(C32:C33)</f>
        <v>4651626.3245599996</v>
      </c>
      <c r="D34" s="136">
        <f t="shared" si="14"/>
        <v>4606503.6667999998</v>
      </c>
      <c r="E34" s="136">
        <f t="shared" si="14"/>
        <v>4487714.7820000006</v>
      </c>
      <c r="F34" s="137">
        <f t="shared" si="14"/>
        <v>4545399.75495</v>
      </c>
      <c r="G34" s="138">
        <f t="shared" si="14"/>
        <v>4442392.96765</v>
      </c>
      <c r="H34" s="139">
        <f t="shared" si="14"/>
        <v>4406679.8965999996</v>
      </c>
      <c r="I34" s="139">
        <f t="shared" si="14"/>
        <v>4610874</v>
      </c>
      <c r="J34" s="139">
        <f t="shared" si="14"/>
        <v>4545248</v>
      </c>
      <c r="K34" s="139">
        <f t="shared" si="14"/>
        <v>4503296</v>
      </c>
      <c r="L34" s="139">
        <f t="shared" si="14"/>
        <v>4673310</v>
      </c>
      <c r="M34" s="137">
        <f t="shared" si="14"/>
        <v>4729275</v>
      </c>
      <c r="N34" s="137">
        <f t="shared" si="14"/>
        <v>4557504</v>
      </c>
      <c r="O34" s="137">
        <f t="shared" si="14"/>
        <v>4390209</v>
      </c>
      <c r="P34" s="140">
        <f t="shared" si="14"/>
        <v>4268220</v>
      </c>
      <c r="Q34" s="141">
        <f t="shared" si="14"/>
        <v>4820714</v>
      </c>
      <c r="R34" s="139">
        <f t="shared" si="14"/>
        <v>5137567</v>
      </c>
      <c r="S34" s="139">
        <f t="shared" si="14"/>
        <v>5032829</v>
      </c>
      <c r="T34" s="141">
        <f t="shared" si="14"/>
        <v>5162967</v>
      </c>
      <c r="U34" s="141">
        <f t="shared" si="14"/>
        <v>5264786</v>
      </c>
      <c r="V34" s="141">
        <f t="shared" si="14"/>
        <v>5176126</v>
      </c>
      <c r="W34" s="141">
        <f t="shared" si="14"/>
        <v>5169282</v>
      </c>
      <c r="X34" s="141">
        <f t="shared" si="14"/>
        <v>5125641</v>
      </c>
      <c r="Y34" s="141">
        <f t="shared" si="14"/>
        <v>5289360</v>
      </c>
      <c r="Z34" s="141">
        <f t="shared" ref="Z34:AA34" si="15">SUM(Z32:Z33)</f>
        <v>5593938</v>
      </c>
      <c r="AA34" s="141">
        <f t="shared" si="15"/>
        <v>5434712</v>
      </c>
      <c r="AB34" s="113">
        <f>+AA34-Y34</f>
        <v>145352</v>
      </c>
      <c r="AC34" s="142" t="s">
        <v>37</v>
      </c>
      <c r="AD34" s="3"/>
      <c r="AE34" s="3"/>
    </row>
    <row r="35" spans="1:31" ht="27.75" customHeight="1" thickBot="1" x14ac:dyDescent="0.25">
      <c r="A35" s="243"/>
      <c r="B35" s="135"/>
      <c r="C35" s="143"/>
      <c r="D35" s="143"/>
      <c r="E35" s="143"/>
      <c r="F35" s="144"/>
      <c r="G35" s="145"/>
      <c r="H35" s="145"/>
      <c r="I35" s="145"/>
      <c r="J35" s="146"/>
      <c r="K35" s="146"/>
      <c r="L35" s="146"/>
      <c r="M35" s="147"/>
      <c r="N35" s="148"/>
      <c r="O35" s="148"/>
      <c r="P35" s="149">
        <f>+P28+P29+P33</f>
        <v>4522597</v>
      </c>
      <c r="Q35" s="148"/>
      <c r="R35" s="148"/>
      <c r="S35" s="148"/>
      <c r="T35" s="149"/>
      <c r="U35" s="148"/>
      <c r="V35" s="148"/>
      <c r="W35" s="148"/>
      <c r="X35" s="148"/>
      <c r="Y35" s="148"/>
      <c r="Z35" s="148"/>
      <c r="AA35" s="148"/>
      <c r="AB35" s="150"/>
      <c r="AC35" s="3"/>
      <c r="AD35" s="3"/>
      <c r="AE35" s="3"/>
    </row>
    <row r="36" spans="1:31" ht="23.25" customHeight="1" thickBot="1" x14ac:dyDescent="0.25">
      <c r="A36" s="243"/>
      <c r="B36" s="151"/>
      <c r="C36" s="152"/>
      <c r="D36" s="152"/>
      <c r="E36" s="152"/>
      <c r="F36" s="153"/>
      <c r="G36" s="154"/>
      <c r="H36" s="154"/>
      <c r="I36" s="154"/>
      <c r="J36" s="155"/>
      <c r="K36" s="155"/>
      <c r="L36" s="155"/>
      <c r="M36" s="156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0"/>
      <c r="AC36" s="3"/>
      <c r="AD36" s="3"/>
      <c r="AE36" s="3"/>
    </row>
    <row r="37" spans="1:31" ht="6.75" customHeight="1" thickBot="1" x14ac:dyDescent="0.25">
      <c r="A37" s="243"/>
      <c r="B37" s="20"/>
      <c r="C37" s="158"/>
      <c r="D37" s="158"/>
      <c r="E37" s="158"/>
      <c r="F37" s="159"/>
      <c r="G37" s="160"/>
      <c r="H37" s="160"/>
      <c r="I37" s="160"/>
      <c r="J37" s="159"/>
      <c r="K37" s="159"/>
      <c r="L37" s="159"/>
      <c r="M37" s="160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50"/>
      <c r="AC37" s="3"/>
      <c r="AD37" s="3"/>
      <c r="AE37" s="3"/>
    </row>
    <row r="38" spans="1:31" ht="25.5" x14ac:dyDescent="0.2">
      <c r="A38" s="243"/>
      <c r="B38" s="161" t="s">
        <v>64</v>
      </c>
      <c r="C38" s="162">
        <f>C7*'SEEK Calculation'!C79/100</f>
        <v>278205.01300000004</v>
      </c>
      <c r="D38" s="162">
        <f>D7*'SEEK Calculation'!D79/100</f>
        <v>277713.12900000002</v>
      </c>
      <c r="E38" s="162">
        <f>E7*'SEEK Calculation'!E79/100</f>
        <v>267725.87700000004</v>
      </c>
      <c r="F38" s="88">
        <f>F7*'SEEK Calculation'!F79/100</f>
        <v>268957.77200000006</v>
      </c>
      <c r="G38" s="88">
        <f>G7*'SEEK Calculation'!G79/100</f>
        <v>275843.505</v>
      </c>
      <c r="H38" s="88">
        <f>H7*'SEEK Calculation'!H79/100</f>
        <v>276783.41100000002</v>
      </c>
      <c r="I38" s="88">
        <f>I7*'SEEK Calculation'!I79/100</f>
        <v>281885.90700000001</v>
      </c>
      <c r="J38" s="86">
        <f>J7*'SEEK Calculation'!J79/100</f>
        <v>289685.11200000002</v>
      </c>
      <c r="K38" s="86">
        <f>ROUNDDOWN(K7*'SEEK Calculation'!K79/100,0)</f>
        <v>288000</v>
      </c>
      <c r="L38" s="86">
        <f>ROUNDDOWN(L7*'SEEK Calculation'!L79/100,0)</f>
        <v>288000</v>
      </c>
      <c r="M38" s="88">
        <f>ROUNDDOWN(M7*'SEEK Calculation'!M79/100,0)</f>
        <v>299783</v>
      </c>
      <c r="N38" s="89">
        <f>ROUNDDOWN(N7*'SEEK Calculation'!N79/100,0)</f>
        <v>297600</v>
      </c>
      <c r="O38" s="163">
        <f>ROUNDDOWN(O7*'SEEK Calculation'!O79/100,0)</f>
        <v>308052</v>
      </c>
      <c r="P38" s="163">
        <f>ROUNDDOWN(P7*'SEEK Calculation'!P79/100,0)</f>
        <v>321536</v>
      </c>
      <c r="Q38" s="164">
        <f>ROUNDDOWN(Q7*'SEEK Calculation'!Q79/100,0)</f>
        <v>333196</v>
      </c>
      <c r="R38" s="164">
        <f>ROUNDDOWN(R7*'SEEK Calculation'!R79/100,0)</f>
        <v>333196</v>
      </c>
      <c r="S38" s="164">
        <f>ROUNDDOWN(S7*'SEEK Calculation'!S79/100,0)</f>
        <v>335000</v>
      </c>
      <c r="T38" s="164">
        <f>ROUNDDOWN(T7*'SEEK Calculation'!T79/100,0)</f>
        <v>356279</v>
      </c>
      <c r="U38" s="164">
        <f>ROUNDDOWN(U7*'SEEK Calculation'!U79/100,0)</f>
        <v>366967</v>
      </c>
      <c r="V38" s="164">
        <f>ROUNDDOWN(V7*'SEEK Calculation'!V79/100,0)</f>
        <v>370000</v>
      </c>
      <c r="W38" s="164">
        <f>ROUNDDOWN(W7*'SEEK Calculation'!W79/100,0)</f>
        <v>390042</v>
      </c>
      <c r="X38" s="164">
        <f>ROUNDDOWN(X7*'SEEK Calculation'!X79/100,0)</f>
        <v>390042</v>
      </c>
      <c r="Y38" s="164">
        <f>ROUNDDOWN(Y7*'SEEK Calculation'!Y79/100,0)</f>
        <v>394970</v>
      </c>
      <c r="Z38" s="164">
        <f>ROUNDDOWN(Z7*'SEEK Calculation'!Z79/100,0)</f>
        <v>398920</v>
      </c>
      <c r="AA38" s="164">
        <f>ROUNDDOWN(AA7*'SEEK Calculation'!AA79/100,0)</f>
        <v>442671</v>
      </c>
      <c r="AB38" s="165">
        <f>+Z38-Y38</f>
        <v>3950</v>
      </c>
      <c r="AC38" s="166" t="s">
        <v>65</v>
      </c>
      <c r="AD38" s="3"/>
      <c r="AE38" s="3"/>
    </row>
    <row r="39" spans="1:31" ht="18" customHeight="1" x14ac:dyDescent="0.2">
      <c r="A39" s="243"/>
      <c r="B39" s="58" t="s">
        <v>66</v>
      </c>
      <c r="C39" s="167">
        <f>IF(C14&gt;C38,'SEEK Calculation'!C78*C6*'SEEK Calculation'!C79/100-C38,0)</f>
        <v>401072.22600000002</v>
      </c>
      <c r="D39" s="167">
        <f>IF(D14&gt;D38,'SEEK Calculation'!D78*D6*'SEEK Calculation'!D79/100-D38,0)</f>
        <v>395556.37200000003</v>
      </c>
      <c r="E39" s="167">
        <f>IF(E14&gt;E38,'SEEK Calculation'!E78*E6*'SEEK Calculation'!E79/100-E38,0)</f>
        <v>417449.64299999998</v>
      </c>
      <c r="F39" s="94">
        <f>IF(F14&gt;F38,'SEEK Calculation'!F78*F6*'SEEK Calculation'!F79/100-F38,0)</f>
        <v>419974.29199999996</v>
      </c>
      <c r="G39" s="94">
        <f>IF(G14&gt;G38,'SEEK Calculation'!G78*G6*'SEEK Calculation'!G79/100-G38,0)</f>
        <v>408043.19499999995</v>
      </c>
      <c r="H39" s="94">
        <f>IF(H14&gt;H38,'SEEK Calculation'!H78*H6*'SEEK Calculation'!H79/100-H38,0)</f>
        <v>414364.16399999993</v>
      </c>
      <c r="I39" s="94">
        <f>IF(I14&gt;I38,'SEEK Calculation'!I78*I6*'SEEK Calculation'!I79/100-I38,0)</f>
        <v>420471.61599999992</v>
      </c>
      <c r="J39" s="92">
        <f>IF(J14&gt;J38,'SEEK Calculation'!J78*J6*'SEEK Calculation'!J79/100-J38,0)</f>
        <v>394844.71299999993</v>
      </c>
      <c r="K39" s="92">
        <f>ROUNDDOWN(IF(K14&gt;K38,'SEEK Calculation'!K78*K6*'SEEK Calculation'!K79/100-K38,0),0)</f>
        <v>413477</v>
      </c>
      <c r="L39" s="92">
        <f>ROUNDDOWN(IF(L14&gt;L38,'SEEK Calculation'!L78*L6*'SEEK Calculation'!L79/100-L38,0),0)</f>
        <v>438562</v>
      </c>
      <c r="M39" s="94">
        <f>ROUNDDOWN(IF(M14&gt;M38,'SEEK Calculation'!M78*M6*'SEEK Calculation'!M79/100-M38,0),0)</f>
        <v>421857</v>
      </c>
      <c r="N39" s="95">
        <f>ROUNDUP(IF(N14&gt;N38,'SEEK Calculation'!N78*N6*'SEEK Calculation'!N79/100-N38,0),0)</f>
        <v>443702</v>
      </c>
      <c r="O39" s="96">
        <f>ROUNDUP(IF(O14&gt;O38,'SEEK Calculation'!O78*O6*'SEEK Calculation'!O79/100-O38,0),0)</f>
        <v>417201</v>
      </c>
      <c r="P39" s="96">
        <f>ROUNDUP(IF(P14&gt;P38,'SEEK Calculation'!P78*P6*'SEEK Calculation'!P79/100-P38,0),0)</f>
        <v>475025</v>
      </c>
      <c r="Q39" s="168">
        <f>ROUNDUP(IF(Q14&gt;Q38,'SEEK Calculation'!Q78*Q6*'SEEK Calculation'!Q79/100-Q38,0),0)</f>
        <v>497816</v>
      </c>
      <c r="R39" s="168">
        <f>ROUNDUP(IF(R14&gt;R38,'SEEK Calculation'!R78*R6*'SEEK Calculation'!R79/100-R38,0),0)</f>
        <v>564484</v>
      </c>
      <c r="S39" s="168">
        <f>ROUNDUP(IF(S14&gt;S38,'SEEK Calculation'!S78*S6*'SEEK Calculation'!S79/100-S38,0),0)</f>
        <v>586734</v>
      </c>
      <c r="T39" s="168">
        <f>ROUNDUP(IF(T14&gt;T38,'SEEK Calculation'!T78*T6*'SEEK Calculation'!T79/100-T38,0),0)</f>
        <v>607345</v>
      </c>
      <c r="U39" s="168">
        <f>ROUND(IF(U14&lt;U78,'SEEK Calculation'!U78*U6*'SEEK Calculation'!U79/100-U38,0),0)</f>
        <v>603313</v>
      </c>
      <c r="V39" s="168">
        <f>ROUND(IF(V14&lt;V78,'SEEK Calculation'!V78*V6*'SEEK Calculation'!V79/100-V38,0),0)</f>
        <v>585040</v>
      </c>
      <c r="W39" s="168">
        <f>ROUND(IF(W14&lt;W78,'SEEK Calculation'!W78*W6*'SEEK Calculation'!W79/100-W38,0),0)</f>
        <v>568462</v>
      </c>
      <c r="X39" s="168">
        <f>ROUND(IF(X14&lt;X78,'SEEK Calculation'!X78*X6*'SEEK Calculation'!X79/100-X38,0),0)</f>
        <v>568462</v>
      </c>
      <c r="Y39" s="168">
        <f>ROUND(IF(Y14&lt;Y78,'SEEK Calculation'!Y78*Y6*'SEEK Calculation'!Y79/100-Y38,0),0)</f>
        <v>710673</v>
      </c>
      <c r="Z39" s="168">
        <f>ROUND(IF(Z14&lt;Z78,'SEEK Calculation'!Z78*Z6*'SEEK Calculation'!Z79/100-Z38,0),0)</f>
        <v>692554</v>
      </c>
      <c r="AA39" s="168">
        <f>ROUND(IF(AA14&lt;AA78,'SEEK Calculation'!AA78*AA6*'SEEK Calculation'!AA79/100-AA38,0),0)</f>
        <v>652412</v>
      </c>
      <c r="AB39" s="165">
        <f>+Z39-Y39</f>
        <v>-18119</v>
      </c>
      <c r="AC39" s="90" t="s">
        <v>67</v>
      </c>
      <c r="AD39" s="3"/>
      <c r="AE39" s="3"/>
    </row>
    <row r="40" spans="1:31" ht="18" hidden="1" customHeight="1" x14ac:dyDescent="0.2">
      <c r="A40" s="243"/>
      <c r="B40" s="169" t="s">
        <v>68</v>
      </c>
      <c r="C40" s="170">
        <v>401072</v>
      </c>
      <c r="D40" s="170">
        <v>395556</v>
      </c>
      <c r="E40" s="170">
        <v>395556</v>
      </c>
      <c r="F40" s="171">
        <f>200772+203958</f>
        <v>404730</v>
      </c>
      <c r="G40" s="171">
        <f>197596+197238</f>
        <v>394834</v>
      </c>
      <c r="H40" s="172"/>
      <c r="I40" s="171">
        <v>414766</v>
      </c>
      <c r="J40" s="173">
        <v>388386.71299999993</v>
      </c>
      <c r="K40" s="70"/>
      <c r="L40" s="70"/>
      <c r="M40" s="174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6"/>
      <c r="AC40" s="3"/>
      <c r="AD40" s="3"/>
      <c r="AE40" s="3"/>
    </row>
    <row r="41" spans="1:31" ht="18" hidden="1" customHeight="1" x14ac:dyDescent="0.2">
      <c r="A41" s="243"/>
      <c r="B41" s="169" t="s">
        <v>69</v>
      </c>
      <c r="C41" s="170">
        <f>+C39-C40</f>
        <v>0.22600000002421439</v>
      </c>
      <c r="D41" s="170">
        <v>0</v>
      </c>
      <c r="E41" s="170">
        <v>0</v>
      </c>
      <c r="F41" s="171">
        <f>-7953-4767</f>
        <v>-12720</v>
      </c>
      <c r="G41" s="171">
        <f>-12391-12749</f>
        <v>-25140</v>
      </c>
      <c r="H41" s="177"/>
      <c r="I41" s="171">
        <f>-2623-3083</f>
        <v>-5706</v>
      </c>
      <c r="J41" s="173">
        <v>-6458</v>
      </c>
      <c r="K41" s="178"/>
      <c r="L41" s="178"/>
      <c r="M41" s="174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6"/>
      <c r="AC41" s="3"/>
      <c r="AD41" s="3"/>
      <c r="AE41" s="3"/>
    </row>
    <row r="42" spans="1:31" ht="18" customHeight="1" thickBot="1" x14ac:dyDescent="0.25">
      <c r="A42" s="244"/>
      <c r="B42" s="179" t="s">
        <v>70</v>
      </c>
      <c r="C42" s="180">
        <f t="shared" ref="C42:Y42" si="16">-C33</f>
        <v>95270.3</v>
      </c>
      <c r="D42" s="180">
        <f t="shared" si="16"/>
        <v>94427.700000000012</v>
      </c>
      <c r="E42" s="180">
        <f t="shared" si="16"/>
        <v>93094.5</v>
      </c>
      <c r="F42" s="101">
        <f t="shared" si="16"/>
        <v>93604.9</v>
      </c>
      <c r="G42" s="101">
        <f t="shared" si="16"/>
        <v>94329.2</v>
      </c>
      <c r="H42" s="101">
        <f t="shared" si="16"/>
        <v>95331</v>
      </c>
      <c r="I42" s="101">
        <f t="shared" si="16"/>
        <v>93773</v>
      </c>
      <c r="J42" s="99">
        <f t="shared" si="16"/>
        <v>91393</v>
      </c>
      <c r="K42" s="99">
        <f t="shared" si="16"/>
        <v>89589</v>
      </c>
      <c r="L42" s="99">
        <f t="shared" si="16"/>
        <v>92792</v>
      </c>
      <c r="M42" s="94">
        <f t="shared" si="16"/>
        <v>92164</v>
      </c>
      <c r="N42" s="95">
        <f t="shared" si="16"/>
        <v>88885</v>
      </c>
      <c r="O42" s="96">
        <f t="shared" si="16"/>
        <v>86961</v>
      </c>
      <c r="P42" s="96">
        <f t="shared" si="16"/>
        <v>86961</v>
      </c>
      <c r="Q42" s="168">
        <f t="shared" si="16"/>
        <v>90722</v>
      </c>
      <c r="R42" s="168">
        <f t="shared" si="16"/>
        <v>98000</v>
      </c>
      <c r="S42" s="168">
        <f t="shared" si="16"/>
        <v>90722</v>
      </c>
      <c r="T42" s="168">
        <f t="shared" si="16"/>
        <v>94845</v>
      </c>
      <c r="U42" s="168">
        <f t="shared" si="16"/>
        <v>95500</v>
      </c>
      <c r="V42" s="168">
        <f t="shared" si="16"/>
        <v>94000</v>
      </c>
      <c r="W42" s="168">
        <f t="shared" si="16"/>
        <v>94341</v>
      </c>
      <c r="X42" s="168">
        <f t="shared" si="16"/>
        <v>94341</v>
      </c>
      <c r="Y42" s="168">
        <f t="shared" si="16"/>
        <v>91300</v>
      </c>
      <c r="Z42" s="168">
        <f t="shared" ref="Z42:AA42" si="17">-Z33</f>
        <v>90130</v>
      </c>
      <c r="AA42" s="168">
        <f t="shared" si="17"/>
        <v>90428</v>
      </c>
      <c r="AB42" s="165">
        <f>+Z42-Y42</f>
        <v>-1170</v>
      </c>
      <c r="AC42" s="90" t="s">
        <v>62</v>
      </c>
      <c r="AD42" s="3"/>
      <c r="AE42" s="3"/>
    </row>
    <row r="43" spans="1:31" x14ac:dyDescent="0.2">
      <c r="A43" s="79"/>
      <c r="B43" s="181"/>
      <c r="C43" s="182"/>
      <c r="D43" s="182"/>
      <c r="E43" s="182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50"/>
      <c r="AC43" s="3"/>
      <c r="AD43" s="3"/>
      <c r="AE43" s="3"/>
    </row>
    <row r="44" spans="1:31" ht="20.25" customHeight="1" x14ac:dyDescent="0.2">
      <c r="A44" s="18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2"/>
      <c r="AC44" s="3"/>
      <c r="AD44" s="3"/>
      <c r="AE44" s="3"/>
    </row>
    <row r="45" spans="1:3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2"/>
      <c r="AC45" s="3"/>
      <c r="AD45" s="3"/>
      <c r="AE45" s="3"/>
    </row>
    <row r="46" spans="1:31" ht="15.75" x14ac:dyDescent="0.25">
      <c r="A46" s="246" t="s">
        <v>71</v>
      </c>
      <c r="B46" s="24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2"/>
      <c r="AC46" s="3"/>
      <c r="AD46" s="3"/>
      <c r="AE46" s="3"/>
    </row>
    <row r="47" spans="1:31" ht="15.75" x14ac:dyDescent="0.25">
      <c r="A47" s="184"/>
      <c r="B47" s="18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2"/>
      <c r="AC47" s="3"/>
      <c r="AD47" s="3"/>
      <c r="AE47" s="3"/>
    </row>
    <row r="48" spans="1:31" ht="16.5" thickBot="1" x14ac:dyDescent="0.25">
      <c r="A48" s="185" t="s">
        <v>72</v>
      </c>
      <c r="B48" s="8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2"/>
      <c r="AC48" s="3"/>
      <c r="AD48" s="3"/>
      <c r="AE48" s="3"/>
    </row>
    <row r="49" spans="1:31" x14ac:dyDescent="0.2">
      <c r="A49" s="79"/>
      <c r="B49" s="161" t="s">
        <v>42</v>
      </c>
      <c r="C49" s="186">
        <f>'SEEK Calculation'!C18</f>
        <v>3866</v>
      </c>
      <c r="D49" s="187">
        <f>'SEEK Calculation'!D18</f>
        <v>3866</v>
      </c>
      <c r="E49" s="187">
        <f>'SEEK Calculation'!E18</f>
        <v>3868</v>
      </c>
      <c r="F49" s="187">
        <f>'SEEK Calculation'!F18</f>
        <v>3903</v>
      </c>
      <c r="G49" s="187">
        <f>'SEEK Calculation'!G18</f>
        <v>3833</v>
      </c>
      <c r="H49" s="187">
        <f>'SEEK Calculation'!H18</f>
        <v>3827</v>
      </c>
      <c r="I49" s="187">
        <f>'SEEK Calculation'!I18</f>
        <v>3911</v>
      </c>
      <c r="J49" s="187">
        <f>'SEEK Calculation'!J18</f>
        <v>3981</v>
      </c>
      <c r="K49" s="187">
        <f>'SEEK Calculation'!K18</f>
        <v>3981</v>
      </c>
      <c r="L49" s="187">
        <f>'SEEK Calculation'!L18</f>
        <v>3981</v>
      </c>
      <c r="M49" s="187">
        <f>'SEEK Calculation'!M18</f>
        <v>3981</v>
      </c>
      <c r="N49" s="187">
        <f>'SEEK Calculation'!N18</f>
        <v>4000</v>
      </c>
      <c r="O49" s="187">
        <f>'SEEK Calculation'!O18</f>
        <v>4000</v>
      </c>
      <c r="P49" s="187">
        <f>'SEEK Calculation'!P18</f>
        <v>4000</v>
      </c>
      <c r="Q49" s="187">
        <f>'SEEK Calculation'!Q18</f>
        <v>4000</v>
      </c>
      <c r="R49" s="187">
        <f>'SEEK Calculation'!R18</f>
        <v>4000</v>
      </c>
      <c r="S49" s="187">
        <f>'SEEK Calculation'!S18</f>
        <v>4100</v>
      </c>
      <c r="T49" s="187">
        <f>'SEEK Calculation'!T18</f>
        <v>4100</v>
      </c>
      <c r="U49" s="187">
        <f>'SEEK Calculation'!U18</f>
        <v>4200</v>
      </c>
      <c r="V49" s="187">
        <f>'SEEK Calculation'!V18</f>
        <v>4200</v>
      </c>
      <c r="W49" s="187">
        <f>'SEEK Calculation'!W18</f>
        <v>4200</v>
      </c>
      <c r="X49" s="187">
        <f>'SEEK Calculation'!X18</f>
        <v>4200</v>
      </c>
      <c r="Y49" s="187">
        <f>'SEEK Calculation'!Y18</f>
        <v>4326</v>
      </c>
      <c r="Z49" s="187">
        <f>'SEEK Calculation'!Z18</f>
        <v>4586</v>
      </c>
      <c r="AA49" s="187">
        <f>'SEEK Calculation'!AA18</f>
        <v>4586</v>
      </c>
      <c r="AB49" s="2"/>
      <c r="AC49" s="3"/>
      <c r="AD49" s="3"/>
      <c r="AE49" s="3"/>
    </row>
    <row r="50" spans="1:31" x14ac:dyDescent="0.2">
      <c r="A50" s="79"/>
      <c r="B50" s="58" t="s">
        <v>44</v>
      </c>
      <c r="C50" s="188">
        <f>ROUND(C49*'SEEK Calculation'!C71,2)</f>
        <v>579.9</v>
      </c>
      <c r="D50" s="189">
        <f>ROUND(D49*'SEEK Calculation'!D71,2)</f>
        <v>579.9</v>
      </c>
      <c r="E50" s="189">
        <f>ROUND(E49*'SEEK Calculation'!E71,2)</f>
        <v>580.20000000000005</v>
      </c>
      <c r="F50" s="189">
        <f>ROUND(F49*'SEEK Calculation'!F71,2)</f>
        <v>585.45000000000005</v>
      </c>
      <c r="G50" s="189">
        <f>ROUND(G49*'SEEK Calculation'!G71,2)</f>
        <v>574.95000000000005</v>
      </c>
      <c r="H50" s="189">
        <f>ROUND(H49*'SEEK Calculation'!G71,2)</f>
        <v>574.04999999999995</v>
      </c>
      <c r="I50" s="189">
        <f>ROUND(I49*'SEEK Calculation'!I71,2)</f>
        <v>586.65</v>
      </c>
      <c r="J50" s="189">
        <f>ROUND(J49*'SEEK Calculation'!J71,2)</f>
        <v>597.15</v>
      </c>
      <c r="K50" s="189">
        <f>ROUND(K49*'SEEK Calculation'!K71,2)</f>
        <v>597.15</v>
      </c>
      <c r="L50" s="189">
        <f>ROUND(L49*'SEEK Calculation'!L71,2)</f>
        <v>597.15</v>
      </c>
      <c r="M50" s="189">
        <f>ROUND(M49*'SEEK Calculation'!M71,2)</f>
        <v>597.15</v>
      </c>
      <c r="N50" s="189">
        <f>ROUND(N49*'SEEK Calculation'!N71,2)</f>
        <v>600</v>
      </c>
      <c r="O50" s="189">
        <f>ROUND(O49*'SEEK Calculation'!O71,2)</f>
        <v>600</v>
      </c>
      <c r="P50" s="189">
        <f>ROUND(P49*'SEEK Calculation'!P71,2)</f>
        <v>600</v>
      </c>
      <c r="Q50" s="189">
        <f>ROUND(Q49*'SEEK Calculation'!Q71,2)</f>
        <v>600</v>
      </c>
      <c r="R50" s="189">
        <f>ROUND(R49*'SEEK Calculation'!R71,2)</f>
        <v>600</v>
      </c>
      <c r="S50" s="189">
        <f>ROUND(S49*'SEEK Calculation'!S71,2)</f>
        <v>615</v>
      </c>
      <c r="T50" s="189">
        <f>ROUND(T49*'SEEK Calculation'!T71,2)</f>
        <v>615</v>
      </c>
      <c r="U50" s="189">
        <f>ROUND(U49*'SEEK Calculation'!U71,2)</f>
        <v>630</v>
      </c>
      <c r="V50" s="189">
        <f>ROUND(V49*'SEEK Calculation'!V71,2)</f>
        <v>630</v>
      </c>
      <c r="W50" s="189">
        <f>ROUND(W49*'SEEK Calculation'!W71,2)</f>
        <v>630</v>
      </c>
      <c r="X50" s="189">
        <f>ROUND(X49*'SEEK Calculation'!X71,2)</f>
        <v>630</v>
      </c>
      <c r="Y50" s="189">
        <f>ROUND(Y49*'SEEK Calculation'!Y71,2)</f>
        <v>648.9</v>
      </c>
      <c r="Z50" s="189">
        <f>ROUND(Z49*'SEEK Calculation'!Z71,2)</f>
        <v>687.9</v>
      </c>
      <c r="AA50" s="189">
        <f>ROUND(AA49*'SEEK Calculation'!AA71,2)</f>
        <v>687.9</v>
      </c>
      <c r="AB50" s="2"/>
      <c r="AC50" s="3"/>
      <c r="AD50" s="3"/>
      <c r="AE50" s="3"/>
    </row>
    <row r="51" spans="1:31" x14ac:dyDescent="0.2">
      <c r="A51" s="79"/>
      <c r="B51" s="58" t="s">
        <v>46</v>
      </c>
      <c r="C51" s="188">
        <f>'SEEK Calculation'!C70-'SEEK Calculation'!C76</f>
        <v>3766</v>
      </c>
      <c r="D51" s="189">
        <f>'SEEK Calculation'!D70-'SEEK Calculation'!D76</f>
        <v>3766</v>
      </c>
      <c r="E51" s="189">
        <f>'SEEK Calculation'!E70-'SEEK Calculation'!E76</f>
        <v>3768</v>
      </c>
      <c r="F51" s="189">
        <f>'SEEK Calculation'!F70-'SEEK Calculation'!F76</f>
        <v>3803</v>
      </c>
      <c r="G51" s="189">
        <f>'SEEK Calculation'!G70-'SEEK Calculation'!G76</f>
        <v>3733</v>
      </c>
      <c r="H51" s="189">
        <f>'SEEK Calculation'!H70-'SEEK Calculation'!H76</f>
        <v>3727</v>
      </c>
      <c r="I51" s="189">
        <f>'SEEK Calculation'!I70-'SEEK Calculation'!I76</f>
        <v>3811</v>
      </c>
      <c r="J51" s="189">
        <f>'SEEK Calculation'!J70-'SEEK Calculation'!J76</f>
        <v>3881</v>
      </c>
      <c r="K51" s="189">
        <f>'SEEK Calculation'!K70-'SEEK Calculation'!K76</f>
        <v>3881</v>
      </c>
      <c r="L51" s="189">
        <f>'SEEK Calculation'!L70-'SEEK Calculation'!L76</f>
        <v>3881</v>
      </c>
      <c r="M51" s="189">
        <f>'SEEK Calculation'!M70-'SEEK Calculation'!M76</f>
        <v>3881</v>
      </c>
      <c r="N51" s="189">
        <f>'SEEK Calculation'!N70-'SEEK Calculation'!N76</f>
        <v>3900</v>
      </c>
      <c r="O51" s="189">
        <f>'SEEK Calculation'!O70-'SEEK Calculation'!O76</f>
        <v>3900</v>
      </c>
      <c r="P51" s="189">
        <f>'SEEK Calculation'!P70-'SEEK Calculation'!P76</f>
        <v>3900</v>
      </c>
      <c r="Q51" s="189">
        <f>'SEEK Calculation'!Q70-'SEEK Calculation'!Q76</f>
        <v>3900</v>
      </c>
      <c r="R51" s="189">
        <f>'SEEK Calculation'!R70-'SEEK Calculation'!R76</f>
        <v>3900</v>
      </c>
      <c r="S51" s="189">
        <f>'SEEK Calculation'!S70-'SEEK Calculation'!S76</f>
        <v>4000</v>
      </c>
      <c r="T51" s="189">
        <f>'SEEK Calculation'!T70-'SEEK Calculation'!T76</f>
        <v>4000</v>
      </c>
      <c r="U51" s="189">
        <f>'SEEK Calculation'!U70-'SEEK Calculation'!U76</f>
        <v>4100</v>
      </c>
      <c r="V51" s="189">
        <f>'SEEK Calculation'!V70-'SEEK Calculation'!V76</f>
        <v>4100</v>
      </c>
      <c r="W51" s="189">
        <f>'SEEK Calculation'!W70-'SEEK Calculation'!W76</f>
        <v>4100</v>
      </c>
      <c r="X51" s="189">
        <f>'SEEK Calculation'!X70-'SEEK Calculation'!X76</f>
        <v>4100</v>
      </c>
      <c r="Y51" s="189">
        <f>'SEEK Calculation'!Y70-'SEEK Calculation'!Y76</f>
        <v>4226</v>
      </c>
      <c r="Z51" s="189">
        <f>'SEEK Calculation'!Z70-'SEEK Calculation'!Z76</f>
        <v>4486</v>
      </c>
      <c r="AA51" s="189">
        <f>'SEEK Calculation'!AA70-'SEEK Calculation'!AA76</f>
        <v>4486</v>
      </c>
      <c r="AB51" s="2"/>
      <c r="AC51" s="3"/>
      <c r="AD51" s="3"/>
      <c r="AE51" s="3"/>
    </row>
    <row r="52" spans="1:31" x14ac:dyDescent="0.2">
      <c r="A52" s="79"/>
      <c r="B52" s="58" t="s">
        <v>34</v>
      </c>
      <c r="C52" s="188">
        <f>'SEEK Calculation'!C75*'SEEK Calculation'!C70</f>
        <v>371.13600000000002</v>
      </c>
      <c r="D52" s="189">
        <f>'SEEK Calculation'!D75*'SEEK Calculation'!D70</f>
        <v>371.13600000000002</v>
      </c>
      <c r="E52" s="189">
        <f>'SEEK Calculation'!E75*'SEEK Calculation'!E70</f>
        <v>371.32800000000003</v>
      </c>
      <c r="F52" s="189">
        <f>'SEEK Calculation'!F75*'SEEK Calculation'!F70</f>
        <v>374.68799999999999</v>
      </c>
      <c r="G52" s="189">
        <f>'SEEK Calculation'!G75*'SEEK Calculation'!G70</f>
        <v>367.96800000000002</v>
      </c>
      <c r="H52" s="189">
        <f>'SEEK Calculation'!H75*'SEEK Calculation'!H70</f>
        <v>367.392</v>
      </c>
      <c r="I52" s="189">
        <f>'SEEK Calculation'!I75*'SEEK Calculation'!I70</f>
        <v>375.45600000000002</v>
      </c>
      <c r="J52" s="189">
        <f>'SEEK Calculation'!J75*'SEEK Calculation'!J70</f>
        <v>382.17599999999999</v>
      </c>
      <c r="K52" s="189">
        <f>'SEEK Calculation'!K75*'SEEK Calculation'!K70</f>
        <v>382.17599999999999</v>
      </c>
      <c r="L52" s="189">
        <f>'SEEK Calculation'!L75*'SEEK Calculation'!L70</f>
        <v>382.17599999999999</v>
      </c>
      <c r="M52" s="189">
        <f>'SEEK Calculation'!M75*'SEEK Calculation'!M70</f>
        <v>382.17599999999999</v>
      </c>
      <c r="N52" s="189">
        <f>'SEEK Calculation'!N75*'SEEK Calculation'!N70</f>
        <v>384</v>
      </c>
      <c r="O52" s="189">
        <f>'SEEK Calculation'!O75*'SEEK Calculation'!O70</f>
        <v>384</v>
      </c>
      <c r="P52" s="189">
        <f>'SEEK Calculation'!P75*'SEEK Calculation'!P70</f>
        <v>384</v>
      </c>
      <c r="Q52" s="189">
        <f>'SEEK Calculation'!Q75*'SEEK Calculation'!Q70</f>
        <v>384</v>
      </c>
      <c r="R52" s="189">
        <f>'SEEK Calculation'!R75*'SEEK Calculation'!R70</f>
        <v>384</v>
      </c>
      <c r="S52" s="189">
        <f>'SEEK Calculation'!S75*'SEEK Calculation'!S70</f>
        <v>393.6</v>
      </c>
      <c r="T52" s="189">
        <f>'SEEK Calculation'!T75*'SEEK Calculation'!T70</f>
        <v>393.6</v>
      </c>
      <c r="U52" s="189">
        <f>'SEEK Calculation'!U75*'SEEK Calculation'!U70</f>
        <v>403.2</v>
      </c>
      <c r="V52" s="189">
        <f>'SEEK Calculation'!V75*'SEEK Calculation'!V70</f>
        <v>403.2</v>
      </c>
      <c r="W52" s="189">
        <f>'SEEK Calculation'!W75*'SEEK Calculation'!W70</f>
        <v>403.2</v>
      </c>
      <c r="X52" s="189">
        <f>'SEEK Calculation'!X75*'SEEK Calculation'!X70</f>
        <v>403.2</v>
      </c>
      <c r="Y52" s="189">
        <f>'SEEK Calculation'!Y75*'SEEK Calculation'!Y70</f>
        <v>415.29599999999999</v>
      </c>
      <c r="Z52" s="189">
        <f>'SEEK Calculation'!Z75*'SEEK Calculation'!Z70</f>
        <v>440.25600000000003</v>
      </c>
      <c r="AA52" s="189">
        <f>'SEEK Calculation'!AA75*'SEEK Calculation'!AA70</f>
        <v>440.25600000000003</v>
      </c>
      <c r="AB52" s="2"/>
      <c r="AC52" s="3"/>
      <c r="AD52" s="3"/>
      <c r="AE52" s="3"/>
    </row>
    <row r="53" spans="1:31" x14ac:dyDescent="0.2">
      <c r="A53" s="79"/>
      <c r="B53" s="58" t="s">
        <v>73</v>
      </c>
      <c r="C53" s="188">
        <f>ROUND('SEEK Calculation'!C72*'SEEK Calculation'!C$70,2)</f>
        <v>9085.1</v>
      </c>
      <c r="D53" s="189">
        <f>ROUND('SEEK Calculation'!D72*'SEEK Calculation'!D$70,2)</f>
        <v>9085.1</v>
      </c>
      <c r="E53" s="189">
        <f>ROUND('SEEK Calculation'!E72*'SEEK Calculation'!E$70,2)</f>
        <v>9089.7999999999993</v>
      </c>
      <c r="F53" s="189">
        <f>ROUND('SEEK Calculation'!F72*'SEEK Calculation'!F$70,2)</f>
        <v>9172.0499999999993</v>
      </c>
      <c r="G53" s="189">
        <f>ROUND('SEEK Calculation'!G72*'SEEK Calculation'!G$70,2)</f>
        <v>9007.5499999999993</v>
      </c>
      <c r="H53" s="189">
        <f>ROUND('SEEK Calculation'!H72*'SEEK Calculation'!H$70,2)</f>
        <v>8993.4500000000007</v>
      </c>
      <c r="I53" s="189">
        <f>ROUND('SEEK Calculation'!I72*'SEEK Calculation'!I$70,2)</f>
        <v>9190.85</v>
      </c>
      <c r="J53" s="189">
        <f>ROUND('SEEK Calculation'!J72*'SEEK Calculation'!J$70,2)</f>
        <v>9355.35</v>
      </c>
      <c r="K53" s="189">
        <f>ROUND('SEEK Calculation'!K72*'SEEK Calculation'!K$70,2)</f>
        <v>9355.35</v>
      </c>
      <c r="L53" s="189">
        <f>ROUND('SEEK Calculation'!L72*'SEEK Calculation'!L$70,2)</f>
        <v>9355.35</v>
      </c>
      <c r="M53" s="189">
        <f>ROUND('SEEK Calculation'!M72*'SEEK Calculation'!M$70,2)</f>
        <v>9355.35</v>
      </c>
      <c r="N53" s="189">
        <f>ROUND('SEEK Calculation'!N72*'SEEK Calculation'!N$70,2)</f>
        <v>9400</v>
      </c>
      <c r="O53" s="189">
        <f>ROUND('SEEK Calculation'!O72*'SEEK Calculation'!O$70,2)</f>
        <v>9400</v>
      </c>
      <c r="P53" s="189">
        <f>ROUND('SEEK Calculation'!P72*'SEEK Calculation'!P$70,2)</f>
        <v>9400</v>
      </c>
      <c r="Q53" s="189">
        <f>ROUND('SEEK Calculation'!Q72*'SEEK Calculation'!Q$70,2)</f>
        <v>9400</v>
      </c>
      <c r="R53" s="189">
        <f>ROUND('SEEK Calculation'!R72*'SEEK Calculation'!R$70,2)</f>
        <v>9400</v>
      </c>
      <c r="S53" s="189">
        <f>ROUND('SEEK Calculation'!S72*'SEEK Calculation'!S$70,2)</f>
        <v>9635</v>
      </c>
      <c r="T53" s="189">
        <f>ROUND('SEEK Calculation'!T72*'SEEK Calculation'!T$70,2)</f>
        <v>9635</v>
      </c>
      <c r="U53" s="189">
        <f>ROUND('SEEK Calculation'!U72*'SEEK Calculation'!U$70,2)</f>
        <v>9870</v>
      </c>
      <c r="V53" s="189">
        <f>ROUND('SEEK Calculation'!V72*'SEEK Calculation'!V$70,2)</f>
        <v>9870</v>
      </c>
      <c r="W53" s="189">
        <f>ROUND('SEEK Calculation'!W72*'SEEK Calculation'!W$70,2)</f>
        <v>9870</v>
      </c>
      <c r="X53" s="189">
        <f>ROUND('SEEK Calculation'!X72*'SEEK Calculation'!X$70,2)</f>
        <v>9870</v>
      </c>
      <c r="Y53" s="189">
        <f>ROUND('SEEK Calculation'!Y72*'SEEK Calculation'!Y$70,2)</f>
        <v>10166.1</v>
      </c>
      <c r="Z53" s="189">
        <f>ROUND('SEEK Calculation'!Z72*'SEEK Calculation'!Z$70,2)</f>
        <v>10777.1</v>
      </c>
      <c r="AA53" s="189">
        <f>ROUND('SEEK Calculation'!AA72*'SEEK Calculation'!AA$70,2)</f>
        <v>10777.1</v>
      </c>
      <c r="AB53" s="2"/>
      <c r="AC53" s="3"/>
      <c r="AD53" s="3"/>
      <c r="AE53" s="3"/>
    </row>
    <row r="54" spans="1:31" x14ac:dyDescent="0.2">
      <c r="A54" s="79"/>
      <c r="B54" s="58" t="s">
        <v>74</v>
      </c>
      <c r="C54" s="188">
        <f>ROUND('SEEK Calculation'!C73*'SEEK Calculation'!C$70,2)</f>
        <v>4523.22</v>
      </c>
      <c r="D54" s="189">
        <f>ROUND('SEEK Calculation'!D73*'SEEK Calculation'!D$70,2)</f>
        <v>4523.22</v>
      </c>
      <c r="E54" s="189">
        <f>ROUND('SEEK Calculation'!E73*'SEEK Calculation'!E$70,2)</f>
        <v>4525.5600000000004</v>
      </c>
      <c r="F54" s="189">
        <f>ROUND('SEEK Calculation'!F73*'SEEK Calculation'!F$70,2)</f>
        <v>4566.51</v>
      </c>
      <c r="G54" s="189">
        <f>ROUND('SEEK Calculation'!G73*'SEEK Calculation'!G$70,2)</f>
        <v>4484.6099999999997</v>
      </c>
      <c r="H54" s="189">
        <f>ROUND('SEEK Calculation'!H73*'SEEK Calculation'!H$70,2)</f>
        <v>4477.59</v>
      </c>
      <c r="I54" s="189">
        <f>ROUND('SEEK Calculation'!I73*'SEEK Calculation'!I$70,2)</f>
        <v>4575.87</v>
      </c>
      <c r="J54" s="189">
        <f>ROUND('SEEK Calculation'!J73*'SEEK Calculation'!J$70,2)</f>
        <v>4657.7700000000004</v>
      </c>
      <c r="K54" s="189">
        <f>ROUND('SEEK Calculation'!K73*'SEEK Calculation'!K$70,2)</f>
        <v>4657.7700000000004</v>
      </c>
      <c r="L54" s="189">
        <f>ROUND('SEEK Calculation'!L73*'SEEK Calculation'!L$70,2)</f>
        <v>4657.7700000000004</v>
      </c>
      <c r="M54" s="189">
        <f>ROUND('SEEK Calculation'!M73*'SEEK Calculation'!M$70,2)</f>
        <v>4657.7700000000004</v>
      </c>
      <c r="N54" s="189">
        <f>ROUND('SEEK Calculation'!N73*'SEEK Calculation'!N$70,2)</f>
        <v>4680</v>
      </c>
      <c r="O54" s="189">
        <f>ROUND('SEEK Calculation'!O73*'SEEK Calculation'!O$70,2)</f>
        <v>4680</v>
      </c>
      <c r="P54" s="189">
        <f>ROUND('SEEK Calculation'!P73*'SEEK Calculation'!P$70,2)</f>
        <v>4680</v>
      </c>
      <c r="Q54" s="189">
        <f>ROUND('SEEK Calculation'!Q73*'SEEK Calculation'!Q$70,2)</f>
        <v>4680</v>
      </c>
      <c r="R54" s="189">
        <f>ROUND('SEEK Calculation'!R73*'SEEK Calculation'!R$70,2)</f>
        <v>4680</v>
      </c>
      <c r="S54" s="189">
        <f>ROUND('SEEK Calculation'!S73*'SEEK Calculation'!S$70,2)</f>
        <v>4797</v>
      </c>
      <c r="T54" s="189">
        <f>ROUND('SEEK Calculation'!T73*'SEEK Calculation'!T$70,2)</f>
        <v>4797</v>
      </c>
      <c r="U54" s="189">
        <f>ROUND('SEEK Calculation'!U73*'SEEK Calculation'!U$70,2)</f>
        <v>4914</v>
      </c>
      <c r="V54" s="189">
        <f>ROUND('SEEK Calculation'!V73*'SEEK Calculation'!V$70,2)</f>
        <v>4914</v>
      </c>
      <c r="W54" s="189">
        <f>ROUND('SEEK Calculation'!W73*'SEEK Calculation'!W$70,2)</f>
        <v>4914</v>
      </c>
      <c r="X54" s="189">
        <f>ROUND('SEEK Calculation'!X73*'SEEK Calculation'!X$70,2)</f>
        <v>4914</v>
      </c>
      <c r="Y54" s="189">
        <f>ROUND('SEEK Calculation'!Y73*'SEEK Calculation'!Y$70,2)</f>
        <v>5061.42</v>
      </c>
      <c r="Z54" s="189">
        <f>ROUND('SEEK Calculation'!Z73*'SEEK Calculation'!Z$70,2)</f>
        <v>5365.62</v>
      </c>
      <c r="AA54" s="189">
        <f>ROUND('SEEK Calculation'!AA73*'SEEK Calculation'!AA$70,2)</f>
        <v>5365.62</v>
      </c>
      <c r="AB54" s="2"/>
      <c r="AC54" s="3"/>
      <c r="AD54" s="3"/>
      <c r="AE54" s="3"/>
    </row>
    <row r="55" spans="1:31" ht="15.75" thickBot="1" x14ac:dyDescent="0.25">
      <c r="A55" s="79"/>
      <c r="B55" s="179" t="s">
        <v>75</v>
      </c>
      <c r="C55" s="190">
        <f>ROUND('SEEK Calculation'!C74*'SEEK Calculation'!C$70,2)</f>
        <v>927.84</v>
      </c>
      <c r="D55" s="191">
        <f>ROUND('SEEK Calculation'!D74*'SEEK Calculation'!D$70,2)</f>
        <v>927.84</v>
      </c>
      <c r="E55" s="191">
        <f>ROUND('SEEK Calculation'!E74*'SEEK Calculation'!E$70,2)</f>
        <v>928.32</v>
      </c>
      <c r="F55" s="191">
        <f>ROUND('SEEK Calculation'!F74*'SEEK Calculation'!F$70,2)</f>
        <v>936.72</v>
      </c>
      <c r="G55" s="191">
        <f>ROUND('SEEK Calculation'!G74*'SEEK Calculation'!G$70,2)</f>
        <v>919.92</v>
      </c>
      <c r="H55" s="191">
        <f>ROUND('SEEK Calculation'!H74*'SEEK Calculation'!H$70,2)</f>
        <v>918.48</v>
      </c>
      <c r="I55" s="191">
        <f>ROUND('SEEK Calculation'!I74*'SEEK Calculation'!I$70,2)</f>
        <v>938.64</v>
      </c>
      <c r="J55" s="191">
        <f>ROUND('SEEK Calculation'!J74*'SEEK Calculation'!J$70,2)</f>
        <v>955.44</v>
      </c>
      <c r="K55" s="191">
        <f>ROUND('SEEK Calculation'!K74*'SEEK Calculation'!K$70,2)</f>
        <v>955.44</v>
      </c>
      <c r="L55" s="191">
        <f>ROUND('SEEK Calculation'!L74*'SEEK Calculation'!L$70,2)</f>
        <v>955.44</v>
      </c>
      <c r="M55" s="191">
        <f>ROUND('SEEK Calculation'!M74*'SEEK Calculation'!M$70,2)</f>
        <v>955.44</v>
      </c>
      <c r="N55" s="191">
        <f>ROUND('SEEK Calculation'!N74*'SEEK Calculation'!N$70,2)</f>
        <v>960</v>
      </c>
      <c r="O55" s="191">
        <f>ROUND('SEEK Calculation'!O74*'SEEK Calculation'!O$70,2)</f>
        <v>960</v>
      </c>
      <c r="P55" s="191">
        <f>ROUND('SEEK Calculation'!P74*'SEEK Calculation'!P$70,2)</f>
        <v>960</v>
      </c>
      <c r="Q55" s="191">
        <f>ROUND('SEEK Calculation'!Q74*'SEEK Calculation'!Q$70,2)</f>
        <v>960</v>
      </c>
      <c r="R55" s="191">
        <f>ROUND('SEEK Calculation'!R74*'SEEK Calculation'!R$70,2)</f>
        <v>960</v>
      </c>
      <c r="S55" s="191">
        <f>ROUND('SEEK Calculation'!S74*'SEEK Calculation'!S$70,2)</f>
        <v>984</v>
      </c>
      <c r="T55" s="191">
        <f>ROUND('SEEK Calculation'!T74*'SEEK Calculation'!T$70,2)</f>
        <v>984</v>
      </c>
      <c r="U55" s="191">
        <f>ROUND('SEEK Calculation'!U74*'SEEK Calculation'!U$70,2)</f>
        <v>1008</v>
      </c>
      <c r="V55" s="191">
        <f>ROUND('SEEK Calculation'!V74*'SEEK Calculation'!V$70,2)</f>
        <v>1008</v>
      </c>
      <c r="W55" s="191">
        <f>ROUND('SEEK Calculation'!W74*'SEEK Calculation'!W$70,2)</f>
        <v>1008</v>
      </c>
      <c r="X55" s="191">
        <f>ROUND('SEEK Calculation'!X74*'SEEK Calculation'!X$70,2)</f>
        <v>1008</v>
      </c>
      <c r="Y55" s="191">
        <f>ROUND('SEEK Calculation'!Y74*'SEEK Calculation'!Y$70,2)</f>
        <v>1038.24</v>
      </c>
      <c r="Z55" s="191">
        <f>ROUND('SEEK Calculation'!Z74*'SEEK Calculation'!Z$70,2)</f>
        <v>1100.6400000000001</v>
      </c>
      <c r="AA55" s="191">
        <f>ROUND('SEEK Calculation'!AA74*'SEEK Calculation'!AA$70,2)</f>
        <v>1100.6400000000001</v>
      </c>
      <c r="AB55" s="2"/>
      <c r="AC55" s="3"/>
      <c r="AD55" s="3"/>
      <c r="AE55" s="3"/>
    </row>
    <row r="56" spans="1:31" x14ac:dyDescent="0.2">
      <c r="A56" s="79"/>
      <c r="B56" s="80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2"/>
      <c r="AC56" s="3"/>
      <c r="AD56" s="3"/>
      <c r="AE56" s="3"/>
    </row>
    <row r="57" spans="1:31" ht="16.5" thickBot="1" x14ac:dyDescent="0.25">
      <c r="A57" s="185" t="s">
        <v>76</v>
      </c>
      <c r="B57" s="80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2"/>
      <c r="AC57" s="3"/>
      <c r="AD57" s="3"/>
      <c r="AE57" s="3"/>
    </row>
    <row r="58" spans="1:31" ht="15.75" x14ac:dyDescent="0.2">
      <c r="A58" s="185"/>
      <c r="B58" s="192" t="s">
        <v>77</v>
      </c>
      <c r="C58" s="193">
        <f>IF('SEEK Calculation'!C16&gt;0,+'SEEK Calculation'!C16-'SEEK Calculation'!C15,0)</f>
        <v>-183453</v>
      </c>
      <c r="D58" s="194">
        <f>IF('SEEK Calculation'!D16&gt;0,+'SEEK Calculation'!D16-'SEEK Calculation'!D15,0)</f>
        <v>-156022</v>
      </c>
      <c r="E58" s="194">
        <f>IF('SEEK Calculation'!E16&gt;0,+'SEEK Calculation'!E16-'SEEK Calculation'!E15,0)</f>
        <v>-180973</v>
      </c>
      <c r="F58" s="194">
        <f>IF('SEEK Calculation'!F16&gt;0,+'SEEK Calculation'!F16-'SEEK Calculation'!F15,0)</f>
        <v>-188140</v>
      </c>
      <c r="G58" s="194">
        <f>IF('SEEK Calculation'!G16&gt;0,+'SEEK Calculation'!G16-'SEEK Calculation'!G15,0)</f>
        <v>-208738</v>
      </c>
      <c r="H58" s="194">
        <f>IF('SEEK Calculation'!H16&gt;0,+'SEEK Calculation'!H16-'SEEK Calculation'!H15,0)</f>
        <v>-202745</v>
      </c>
      <c r="I58" s="194">
        <f>IF('SEEK Calculation'!I16&gt;0,+'SEEK Calculation'!I16-'SEEK Calculation'!I15,0)</f>
        <v>-240725</v>
      </c>
      <c r="J58" s="194">
        <f>IF('SEEK Calculation'!J16&gt;0,+'SEEK Calculation'!J16-'SEEK Calculation'!J15,0)</f>
        <v>-233234</v>
      </c>
      <c r="K58" s="194">
        <f>IF('SEEK Calculation'!K16&gt;0,+'SEEK Calculation'!K16-'SEEK Calculation'!K15,0)</f>
        <v>-240725</v>
      </c>
      <c r="L58" s="194">
        <f>IF('SEEK Calculation'!L16&gt;0,+'SEEK Calculation'!L16-'SEEK Calculation'!L15,0)</f>
        <v>-227885</v>
      </c>
      <c r="M58" s="194">
        <f>IF('SEEK Calculation'!M16&gt;0,+'SEEK Calculation'!M16-'SEEK Calculation'!M15,0)</f>
        <v>-229446</v>
      </c>
      <c r="N58" s="194">
        <f>IF('SEEK Calculation'!N16&gt;0,+'SEEK Calculation'!N16-'SEEK Calculation'!N15,0)</f>
        <v>-186085</v>
      </c>
      <c r="O58" s="194">
        <f>IF('SEEK Calculation'!O16&gt;0,+'SEEK Calculation'!O16-'SEEK Calculation'!O15,0)</f>
        <v>-246811</v>
      </c>
      <c r="P58" s="194">
        <f>IF('SEEK Calculation'!P16&gt;0,+'SEEK Calculation'!P16-'SEEK Calculation'!P15,0)</f>
        <v>-246552</v>
      </c>
      <c r="Q58" s="194">
        <f>IF('SEEK Calculation'!Q16&gt;0,+'SEEK Calculation'!Q16-'SEEK Calculation'!Q15,0)</f>
        <v>-268148</v>
      </c>
      <c r="R58" s="194">
        <f>IF('SEEK Calculation'!R16&gt;0,+'SEEK Calculation'!R16-'SEEK Calculation'!R15,0)</f>
        <v>-246552</v>
      </c>
      <c r="S58" s="194">
        <f>IF('SEEK Calculation'!S16&gt;0,+'SEEK Calculation'!S16-'SEEK Calculation'!S15,0)</f>
        <v>-181427</v>
      </c>
      <c r="T58" s="194">
        <f>IF('SEEK Calculation'!T16&gt;0,+'SEEK Calculation'!T16-'SEEK Calculation'!T15,0)</f>
        <v>-179866</v>
      </c>
      <c r="U58" s="194">
        <f>IF('SEEK Calculation'!U16&gt;0,+'SEEK Calculation'!U16-'SEEK Calculation'!U15,0)</f>
        <v>-181427</v>
      </c>
      <c r="V58" s="194">
        <f>IF('SEEK Calculation'!V16&gt;0,+'SEEK Calculation'!V16-'SEEK Calculation'!V15,0)</f>
        <v>-179866</v>
      </c>
      <c r="W58" s="194">
        <f>IF('SEEK Calculation'!W16&gt;0,+'SEEK Calculation'!W16-'SEEK Calculation'!W15,0)</f>
        <v>-179866</v>
      </c>
      <c r="X58" s="194">
        <f>IF('SEEK Calculation'!X16&gt;0,+'SEEK Calculation'!X16-'SEEK Calculation'!X15,0)</f>
        <v>-267486</v>
      </c>
      <c r="Y58" s="194">
        <f>IF('SEEK Calculation'!Y16&gt;0,+'SEEK Calculation'!Y16-'SEEK Calculation'!Y15,0)</f>
        <v>-182434</v>
      </c>
      <c r="Z58" s="194">
        <f>IF('SEEK Calculation'!Z16&gt;0,+'SEEK Calculation'!Z16-'SEEK Calculation'!Z15,0)</f>
        <v>-125987</v>
      </c>
      <c r="AA58" s="194">
        <f>IF('SEEK Calculation'!AA16&gt;0,+'SEEK Calculation'!AA16-'SEEK Calculation'!AA15,0)</f>
        <v>-125987</v>
      </c>
      <c r="AB58" s="2"/>
      <c r="AC58" s="3"/>
      <c r="AD58" s="3"/>
      <c r="AE58" s="3"/>
    </row>
    <row r="59" spans="1:31" ht="16.5" thickBot="1" x14ac:dyDescent="0.25">
      <c r="A59" s="185"/>
      <c r="B59" s="195" t="s">
        <v>78</v>
      </c>
      <c r="C59" s="196">
        <f>'SEEK Calculation'!C26-C58</f>
        <v>5295925.9145599995</v>
      </c>
      <c r="D59" s="197">
        <f>'SEEK Calculation'!D26-D58</f>
        <v>5229252.2368000001</v>
      </c>
      <c r="E59" s="197">
        <f>'SEEK Calculation'!E26-E58</f>
        <v>5098970.8720000004</v>
      </c>
      <c r="F59" s="197">
        <f>'SEEK Calculation'!F26-F58</f>
        <v>5162002.6649500001</v>
      </c>
      <c r="G59" s="197">
        <f>'SEEK Calculation'!G26-G58</f>
        <v>5115191.8276500003</v>
      </c>
      <c r="H59" s="197">
        <f>'SEEK Calculation'!H26-H58</f>
        <v>5078406.8965999996</v>
      </c>
      <c r="I59" s="197">
        <f>'SEEK Calculation'!I26-I58</f>
        <v>5313853.26</v>
      </c>
      <c r="J59" s="197">
        <f>'SEEK Calculation'!J26-J58</f>
        <v>5281928.0999999996</v>
      </c>
      <c r="K59" s="197">
        <f>'SEEK Calculation'!K26-K58</f>
        <v>5234777.0999999996</v>
      </c>
      <c r="L59" s="197">
        <f>'SEEK Calculation'!L26-L58</f>
        <v>5371632.5099999998</v>
      </c>
      <c r="M59" s="197">
        <f>'SEEK Calculation'!M26-M58</f>
        <v>5470538.9199999999</v>
      </c>
      <c r="N59" s="197">
        <f>'SEEK Calculation'!N26-N58</f>
        <v>5253598</v>
      </c>
      <c r="O59" s="197">
        <f>'SEEK Calculation'!O26-O58</f>
        <v>5199490</v>
      </c>
      <c r="P59" s="197">
        <f>'SEEK Calculation'!P26-P58</f>
        <v>5342800</v>
      </c>
      <c r="Q59" s="197">
        <f>'SEEK Calculation'!Q26-Q58</f>
        <v>5667288</v>
      </c>
      <c r="R59" s="197">
        <f>'SEEK Calculation'!R26-R58</f>
        <v>5923028</v>
      </c>
      <c r="S59" s="197">
        <f>'SEEK Calculation'!S26-S58</f>
        <v>5759995.2000000002</v>
      </c>
      <c r="T59" s="197">
        <f>'SEEK Calculation'!T26-T58</f>
        <v>5929198.7999999998</v>
      </c>
      <c r="U59" s="197">
        <f>'SEEK Calculation'!U26-U58</f>
        <v>6075922.5999999996</v>
      </c>
      <c r="V59" s="197">
        <f>'SEEK Calculation'!V26-V58</f>
        <v>6007938.5999999996</v>
      </c>
      <c r="W59" s="197">
        <f>'SEEK Calculation'!W26-W58</f>
        <v>6073327</v>
      </c>
      <c r="X59" s="197">
        <f>'SEEK Calculation'!X26-X58</f>
        <v>6113713</v>
      </c>
      <c r="Y59" s="197">
        <f>'SEEK Calculation'!Y26-Y58</f>
        <v>6065706.54</v>
      </c>
      <c r="Z59" s="197">
        <f>'SEEK Calculation'!Z26-Z58</f>
        <v>6306538.9000000004</v>
      </c>
      <c r="AA59" s="197">
        <f>'SEEK Calculation'!AA26-AA58</f>
        <v>6320204.9000000004</v>
      </c>
      <c r="AB59" s="2"/>
      <c r="AC59" s="3"/>
      <c r="AD59" s="3"/>
      <c r="AE59" s="3"/>
    </row>
    <row r="60" spans="1:31" x14ac:dyDescent="0.2">
      <c r="A60" s="79"/>
      <c r="B60" s="198" t="s">
        <v>97</v>
      </c>
      <c r="C60" s="199">
        <f>C59*0.15/'SEEK Calculation'!C6</f>
        <v>833.82637315511749</v>
      </c>
      <c r="D60" s="200">
        <f>D59*0.15/'SEEK Calculation'!D6</f>
        <v>830.67557032523291</v>
      </c>
      <c r="E60" s="200">
        <f>E59*0.15/'SEEK Calculation'!E6</f>
        <v>821.57982566102191</v>
      </c>
      <c r="F60" s="200">
        <f>F59*0.15/'SEEK Calculation'!F6</f>
        <v>827.20071250810599</v>
      </c>
      <c r="G60" s="200">
        <f>G59*0.15/'SEEK Calculation'!G6</f>
        <v>813.4053656211438</v>
      </c>
      <c r="H60" s="200">
        <f>H59*0.15/'SEEK Calculation'!H6</f>
        <v>799.07210844984866</v>
      </c>
      <c r="I60" s="200">
        <f>I59*0.15/'SEEK Calculation'!I6</f>
        <v>850.01070567446595</v>
      </c>
      <c r="J60" s="200">
        <f>J59*0.15/'SEEK Calculation'!J6</f>
        <v>866.90835134174029</v>
      </c>
      <c r="K60" s="200">
        <f>K59*0.15/'SEEK Calculation'!K6</f>
        <v>876.47026683112222</v>
      </c>
      <c r="L60" s="200">
        <f>L59*0.15/'SEEK Calculation'!L6</f>
        <v>868.33255004192154</v>
      </c>
      <c r="M60" s="200">
        <f>M59*0.15/'SEEK Calculation'!M6</f>
        <v>890.35338067673206</v>
      </c>
      <c r="N60" s="200">
        <f>N59*0.15/'SEEK Calculation'!N6</f>
        <v>886.58245307706238</v>
      </c>
      <c r="O60" s="200">
        <f>O59*0.15/'SEEK Calculation'!O6</f>
        <v>896.86893044789201</v>
      </c>
      <c r="P60" s="200">
        <f>P59*0.15/'SEEK Calculation'!P6</f>
        <v>921.58871766211632</v>
      </c>
      <c r="Q60" s="200">
        <f>Q59*0.15/'SEEK Calculation'!Q6</f>
        <v>937.03299537707585</v>
      </c>
      <c r="R60" s="200">
        <f>R59*0.15/'SEEK Calculation'!R6</f>
        <v>906.58591836734684</v>
      </c>
      <c r="S60" s="200">
        <f>S59*0.15/'SEEK Calculation'!S6</f>
        <v>952.36126267335976</v>
      </c>
      <c r="T60" s="200">
        <f>T59*0.15/'SEEK Calculation'!T6</f>
        <v>937.72122456898001</v>
      </c>
      <c r="U60" s="200">
        <f>U59*0.15/'SEEK Calculation'!U6</f>
        <v>954.33339267015697</v>
      </c>
      <c r="V60" s="200">
        <f>V59*0.15/'SEEK Calculation'!V6</f>
        <v>958.71360638297858</v>
      </c>
      <c r="W60" s="200">
        <f>W59*0.15/'SEEK Calculation'!W6</f>
        <v>965.64591815426809</v>
      </c>
      <c r="X60" s="200">
        <f>X59*0.15/'SEEK Calculation'!X6</f>
        <v>972.06720521004138</v>
      </c>
      <c r="Y60" s="200">
        <f>Y59*0.175/'SEEK Calculation'!Y6</f>
        <v>1162.6491177437019</v>
      </c>
      <c r="Z60" s="200">
        <f>Z59*0.175/'SEEK Calculation'!Z6</f>
        <v>1224.5027266171085</v>
      </c>
      <c r="AA60" s="200">
        <f>AA59*0.175/'SEEK Calculation'!AA6</f>
        <v>1223.1121527624186</v>
      </c>
      <c r="AB60" s="2"/>
      <c r="AC60" s="3"/>
      <c r="AD60" s="3"/>
      <c r="AE60" s="3"/>
    </row>
    <row r="61" spans="1:31" x14ac:dyDescent="0.2">
      <c r="A61" s="79"/>
      <c r="B61" s="201" t="s">
        <v>79</v>
      </c>
      <c r="C61" s="188">
        <f>'SEEK Calculation'!C7/'SEEK Calculation'!C6</f>
        <v>292016.51826434891</v>
      </c>
      <c r="D61" s="189">
        <f>'SEEK Calculation'!D7/'SEEK Calculation'!D6</f>
        <v>294101.33784895745</v>
      </c>
      <c r="E61" s="189">
        <f>'SEEK Calculation'!E7/'SEEK Calculation'!E6</f>
        <v>287585.06356444256</v>
      </c>
      <c r="F61" s="189">
        <f>'SEEK Calculation'!F7/'SEEK Calculation'!F6</f>
        <v>287333.00500294322</v>
      </c>
      <c r="G61" s="189">
        <f>'SEEK Calculation'!G7/'SEEK Calculation'!G6</f>
        <v>292426.42257116566</v>
      </c>
      <c r="H61" s="189">
        <f>ROUND('SEEK Calculation'!H7/'SEEK Calculation'!H6,0)</f>
        <v>290340</v>
      </c>
      <c r="I61" s="202">
        <f>'SEEK Calculation'!I7/'SEEK Calculation'!I6</f>
        <v>300605.51418483205</v>
      </c>
      <c r="J61" s="202">
        <f>'SEEK Calculation'!J7/'SEEK Calculation'!J6</f>
        <v>316968.14508849196</v>
      </c>
      <c r="K61" s="202">
        <f>'SEEK Calculation'!K7/'SEEK Calculation'!K6</f>
        <v>321470.79256824258</v>
      </c>
      <c r="L61" s="202">
        <f>'SEEK Calculation'!L7/'SEEK Calculation'!L6</f>
        <v>310371.84267643187</v>
      </c>
      <c r="M61" s="202">
        <f>'SEEK Calculation'!M7/'SEEK Calculation'!M6</f>
        <v>325273.50849305856</v>
      </c>
      <c r="N61" s="202">
        <f>'SEEK Calculation'!N7/'SEEK Calculation'!N6</f>
        <v>334814.42221474688</v>
      </c>
      <c r="O61" s="202">
        <f>'SEEK Calculation'!O7/'SEEK Calculation'!O6</f>
        <v>354243.35590674868</v>
      </c>
      <c r="P61" s="202">
        <f>'SEEK Calculation'!P7/'SEEK Calculation'!P6</f>
        <v>369749.78237295698</v>
      </c>
      <c r="Q61" s="202">
        <f>'SEEK Calculation'!Q7/'SEEK Calculation'!Q6</f>
        <v>367273.22980805056</v>
      </c>
      <c r="R61" s="202">
        <f>'SEEK Calculation'!R7/'SEEK Calculation'!R6</f>
        <v>339996.82142857142</v>
      </c>
      <c r="S61" s="202">
        <f>'SEEK Calculation'!S7/'SEEK Calculation'!S6</f>
        <v>369260.7509992086</v>
      </c>
      <c r="T61" s="202">
        <f>'SEEK Calculation'!T7/'SEEK Calculation'!T6</f>
        <v>375644.77651911334</v>
      </c>
      <c r="U61" s="202">
        <f>'SEEK Calculation'!U7/'SEEK Calculation'!U6</f>
        <v>384259.60535078536</v>
      </c>
      <c r="V61" s="202">
        <f>'SEEK Calculation'!V7/'SEEK Calculation'!V6</f>
        <v>393617.02127659577</v>
      </c>
      <c r="W61" s="202">
        <f>'SEEK Calculation'!W7/'SEEK Calculation'!W6</f>
        <v>413439.04499533074</v>
      </c>
      <c r="X61" s="202">
        <f>'SEEK Calculation'!X7/'SEEK Calculation'!X6</f>
        <v>413439.04499533074</v>
      </c>
      <c r="Y61" s="202">
        <f>'SEEK Calculation'!Y7/'SEEK Calculation'!Y6</f>
        <v>432607.23767798464</v>
      </c>
      <c r="Z61" s="202">
        <f>'SEEK Calculation'!Z7/'SEEK Calculation'!Z6</f>
        <v>442605.25019416399</v>
      </c>
      <c r="AA61" s="202">
        <f>'SEEK Calculation'!AA7/'SEEK Calculation'!AA6</f>
        <v>489529.37253947894</v>
      </c>
      <c r="AB61" s="2"/>
      <c r="AC61" s="3"/>
      <c r="AD61" s="3"/>
      <c r="AE61" s="3"/>
    </row>
    <row r="62" spans="1:31" x14ac:dyDescent="0.2">
      <c r="A62" s="79"/>
      <c r="B62" s="201" t="s">
        <v>80</v>
      </c>
      <c r="C62" s="203">
        <f>C61/'SEEK Calculation'!C78</f>
        <v>0.40956033417159737</v>
      </c>
      <c r="D62" s="204">
        <f>D61/'SEEK Calculation'!D78</f>
        <v>0.41248434480919699</v>
      </c>
      <c r="E62" s="204">
        <f>E61/'SEEK Calculation'!E78</f>
        <v>0.39074057549516655</v>
      </c>
      <c r="F62" s="204">
        <f>F61/'SEEK Calculation'!F78</f>
        <v>0.39039810462356417</v>
      </c>
      <c r="G62" s="204">
        <f>G61/'SEEK Calculation'!G78</f>
        <v>0.40334678975333194</v>
      </c>
      <c r="H62" s="204">
        <f>H61/'SEEK Calculation'!H78</f>
        <v>0.40046896551724137</v>
      </c>
      <c r="I62" s="204">
        <f>I61/'SEEK Calculation'!I78</f>
        <v>0.40134247554717228</v>
      </c>
      <c r="J62" s="204">
        <f>J61/'SEEK Calculation'!J78</f>
        <v>0.42318844471093719</v>
      </c>
      <c r="K62" s="204">
        <f>K61/'SEEK Calculation'!K78</f>
        <v>0.41056295347157418</v>
      </c>
      <c r="L62" s="204">
        <f>L61/'SEEK Calculation'!L78</f>
        <v>0.39638804939518757</v>
      </c>
      <c r="M62" s="204">
        <f>M61/'SEEK Calculation'!M78</f>
        <v>0.41541955107670314</v>
      </c>
      <c r="N62" s="204">
        <f>N61/'SEEK Calculation'!N78</f>
        <v>0.40145614174430083</v>
      </c>
      <c r="O62" s="204">
        <f>O61/'SEEK Calculation'!O78</f>
        <v>0.42475222530785212</v>
      </c>
      <c r="P62" s="204">
        <f>P61/'SEEK Calculation'!P78</f>
        <v>0.40365696765606657</v>
      </c>
      <c r="Q62" s="204">
        <f>Q61/'SEEK Calculation'!Q78</f>
        <v>0.40095330765071019</v>
      </c>
      <c r="R62" s="204">
        <f>R61/'SEEK Calculation'!R78</f>
        <v>0.37117556924516532</v>
      </c>
      <c r="S62" s="204">
        <f>S61/'SEEK Calculation'!S78</f>
        <v>0.36344562106221318</v>
      </c>
      <c r="T62" s="204">
        <f>T61/'SEEK Calculation'!T78</f>
        <v>0.36972911074715881</v>
      </c>
      <c r="U62" s="204">
        <f>U61/'SEEK Calculation'!U78</f>
        <v>0.37820827298305648</v>
      </c>
      <c r="V62" s="204">
        <f>V61/'SEEK Calculation'!V78</f>
        <v>0.38741832802814546</v>
      </c>
      <c r="W62" s="204">
        <f>W61/'SEEK Calculation'!W78</f>
        <v>0.40692819389304208</v>
      </c>
      <c r="X62" s="204">
        <f>X61/'SEEK Calculation'!X78</f>
        <v>0.40692819389304208</v>
      </c>
      <c r="Y62" s="204">
        <f>Y61/'SEEK Calculation'!Y78</f>
        <v>0.35723141013871562</v>
      </c>
      <c r="Z62" s="204">
        <f>Z61/'SEEK Calculation'!Z78</f>
        <v>0.36548740726190254</v>
      </c>
      <c r="AA62" s="204">
        <f>AA61/'SEEK Calculation'!AA78</f>
        <v>0.40423565032161762</v>
      </c>
      <c r="AB62" s="2"/>
      <c r="AC62" s="3"/>
      <c r="AD62" s="3"/>
      <c r="AE62" s="3"/>
    </row>
    <row r="63" spans="1:31" x14ac:dyDescent="0.2">
      <c r="A63" s="79"/>
      <c r="B63" s="201" t="s">
        <v>81</v>
      </c>
      <c r="C63" s="188">
        <f t="shared" ref="C63:Q63" si="18">C62*C60</f>
        <v>341.50220803050098</v>
      </c>
      <c r="D63" s="189">
        <f t="shared" si="18"/>
        <v>342.64066837460973</v>
      </c>
      <c r="E63" s="189">
        <f t="shared" si="18"/>
        <v>321.02457389400632</v>
      </c>
      <c r="F63" s="189">
        <f t="shared" si="18"/>
        <v>322.93759030642639</v>
      </c>
      <c r="G63" s="189">
        <f t="shared" si="18"/>
        <v>328.0844429914236</v>
      </c>
      <c r="H63" s="189">
        <f t="shared" si="18"/>
        <v>320.00358064459181</v>
      </c>
      <c r="I63" s="189">
        <f t="shared" si="18"/>
        <v>341.145400856989</v>
      </c>
      <c r="J63" s="189">
        <f t="shared" si="18"/>
        <v>366.86559691123375</v>
      </c>
      <c r="K63" s="189">
        <f t="shared" si="18"/>
        <v>359.84622138020421</v>
      </c>
      <c r="L63" s="189">
        <f t="shared" si="18"/>
        <v>344.19664573746638</v>
      </c>
      <c r="M63" s="189">
        <f t="shared" si="18"/>
        <v>369.87020170035299</v>
      </c>
      <c r="N63" s="189">
        <f t="shared" si="18"/>
        <v>355.92397095051507</v>
      </c>
      <c r="O63" s="189">
        <f t="shared" si="18"/>
        <v>380.94707401721536</v>
      </c>
      <c r="P63" s="189">
        <f t="shared" si="18"/>
        <v>372.00570719753273</v>
      </c>
      <c r="Q63" s="189">
        <f t="shared" si="18"/>
        <v>375.70647887429118</v>
      </c>
      <c r="R63" s="189">
        <f t="shared" ref="R63:Z63" si="19">R62*R60</f>
        <v>336.50254431965095</v>
      </c>
      <c r="S63" s="189">
        <f t="shared" si="19"/>
        <v>346.13153058791278</v>
      </c>
      <c r="T63" s="189">
        <f t="shared" si="19"/>
        <v>346.7028344886258</v>
      </c>
      <c r="U63" s="189">
        <f t="shared" si="19"/>
        <v>360.93678429184115</v>
      </c>
      <c r="V63" s="189">
        <f t="shared" si="19"/>
        <v>371.42322244272714</v>
      </c>
      <c r="W63" s="189">
        <f t="shared" si="19"/>
        <v>392.94854941470464</v>
      </c>
      <c r="X63" s="189">
        <f t="shared" si="19"/>
        <v>395.56155215877925</v>
      </c>
      <c r="Y63" s="189">
        <f t="shared" si="19"/>
        <v>415.33478382811626</v>
      </c>
      <c r="Z63" s="189">
        <f t="shared" si="19"/>
        <v>447.54032673641723</v>
      </c>
      <c r="AA63" s="189">
        <f t="shared" ref="AA63" si="20">AA62*AA60</f>
        <v>494.42553648819001</v>
      </c>
      <c r="AB63" s="2"/>
      <c r="AC63" s="3"/>
      <c r="AD63" s="3"/>
      <c r="AE63" s="3"/>
    </row>
    <row r="64" spans="1:31" x14ac:dyDescent="0.2">
      <c r="A64" s="79"/>
      <c r="B64" s="201" t="s">
        <v>82</v>
      </c>
      <c r="C64" s="188">
        <f t="shared" ref="C64:Q64" si="21">C60-C63</f>
        <v>492.32416512461651</v>
      </c>
      <c r="D64" s="189">
        <f t="shared" si="21"/>
        <v>488.03490195062318</v>
      </c>
      <c r="E64" s="189">
        <f t="shared" si="21"/>
        <v>500.55525176701559</v>
      </c>
      <c r="F64" s="189">
        <f t="shared" si="21"/>
        <v>504.26312220167961</v>
      </c>
      <c r="G64" s="189">
        <f t="shared" si="21"/>
        <v>485.3209226297202</v>
      </c>
      <c r="H64" s="189">
        <f t="shared" si="21"/>
        <v>479.06852780525685</v>
      </c>
      <c r="I64" s="189">
        <f t="shared" si="21"/>
        <v>508.86530481747695</v>
      </c>
      <c r="J64" s="189">
        <f t="shared" si="21"/>
        <v>500.04275443050653</v>
      </c>
      <c r="K64" s="189">
        <f t="shared" si="21"/>
        <v>516.62404545091795</v>
      </c>
      <c r="L64" s="189">
        <f t="shared" si="21"/>
        <v>524.13590430445515</v>
      </c>
      <c r="M64" s="189">
        <f t="shared" si="21"/>
        <v>520.48317897637912</v>
      </c>
      <c r="N64" s="189">
        <f t="shared" si="21"/>
        <v>530.65848212654737</v>
      </c>
      <c r="O64" s="189">
        <f t="shared" si="21"/>
        <v>515.9218564306766</v>
      </c>
      <c r="P64" s="189">
        <f t="shared" si="21"/>
        <v>549.58301046458359</v>
      </c>
      <c r="Q64" s="189">
        <f t="shared" si="21"/>
        <v>561.32651650278467</v>
      </c>
      <c r="R64" s="189">
        <f t="shared" ref="R64:Z64" si="22">R60-R63</f>
        <v>570.08337404769588</v>
      </c>
      <c r="S64" s="189">
        <f t="shared" si="22"/>
        <v>606.22973208544704</v>
      </c>
      <c r="T64" s="189">
        <f t="shared" si="22"/>
        <v>591.01839008035427</v>
      </c>
      <c r="U64" s="189">
        <f t="shared" si="22"/>
        <v>593.39660837831582</v>
      </c>
      <c r="V64" s="189">
        <f t="shared" si="22"/>
        <v>587.29038394025144</v>
      </c>
      <c r="W64" s="189">
        <f t="shared" si="22"/>
        <v>572.69736873956344</v>
      </c>
      <c r="X64" s="189">
        <f t="shared" si="22"/>
        <v>576.50565305126213</v>
      </c>
      <c r="Y64" s="189">
        <f t="shared" si="22"/>
        <v>747.31433391558562</v>
      </c>
      <c r="Z64" s="189">
        <f t="shared" si="22"/>
        <v>776.96239988069124</v>
      </c>
      <c r="AA64" s="189">
        <f t="shared" ref="AA64" si="23">AA60-AA63</f>
        <v>728.68661627422864</v>
      </c>
      <c r="AB64" s="2"/>
      <c r="AC64" s="3"/>
      <c r="AD64" s="3"/>
      <c r="AE64" s="3"/>
    </row>
    <row r="65" spans="1:31" ht="15.75" thickBot="1" x14ac:dyDescent="0.25">
      <c r="A65" s="79"/>
      <c r="B65" s="205" t="s">
        <v>83</v>
      </c>
      <c r="C65" s="206">
        <f>ROUND(C64*'SEEK Calculation'!C6,2)</f>
        <v>469038.71</v>
      </c>
      <c r="D65" s="207">
        <f>ROUND(D64*'SEEK Calculation'!D6,2)</f>
        <v>460840.13</v>
      </c>
      <c r="E65" s="207">
        <f>ROUND(E64*'SEEK Calculation'!E6,2)</f>
        <v>465989.41</v>
      </c>
      <c r="F65" s="207">
        <f>ROUND(F64*'SEEK Calculation'!F6,2)</f>
        <v>472014.99</v>
      </c>
      <c r="G65" s="207">
        <f>ROUND(G64*'SEEK Calculation'!G6,2)</f>
        <v>457799.34</v>
      </c>
      <c r="H65" s="207">
        <f>ROUND(H64*'SEEK Calculation'!H6,0)</f>
        <v>456699</v>
      </c>
      <c r="I65" s="208">
        <f>ROUND(I64*'SEEK Calculation'!I6,2)</f>
        <v>477176.74</v>
      </c>
      <c r="J65" s="208">
        <f>ROUND(J64*'SEEK Calculation'!J6,2)</f>
        <v>457001.57</v>
      </c>
      <c r="K65" s="208">
        <f>ROUND(K64*'SEEK Calculation'!K6,2)</f>
        <v>462835.73</v>
      </c>
      <c r="L65" s="208">
        <f>ROUND(L64*'SEEK Calculation'!L6,2)</f>
        <v>486357.24</v>
      </c>
      <c r="M65" s="208">
        <f>ROUND(M64*'SEEK Calculation'!M6,2)</f>
        <v>479695.51</v>
      </c>
      <c r="N65" s="208">
        <f>ROUND(N64*'SEEK Calculation'!N6,2)</f>
        <v>471676.32</v>
      </c>
      <c r="O65" s="208">
        <f>ROUND(O64*'SEEK Calculation'!O6,2)</f>
        <v>448649.26</v>
      </c>
      <c r="P65" s="208">
        <f>ROUND(P64*'SEEK Calculation'!P6,2)</f>
        <v>477921.23</v>
      </c>
      <c r="Q65" s="208">
        <f>ROUND(Q64*'SEEK Calculation'!Q6,2)</f>
        <v>509245.52</v>
      </c>
      <c r="R65" s="208">
        <f>ROUND(R64*'SEEK Calculation'!R6,2)</f>
        <v>558681.71</v>
      </c>
      <c r="S65" s="208">
        <f>ROUND(S64*'SEEK Calculation'!S6,2)</f>
        <v>549982.53</v>
      </c>
      <c r="T65" s="208">
        <f>ROUND(T64*'SEEK Calculation'!T6,2)</f>
        <v>560550.21</v>
      </c>
      <c r="U65" s="208">
        <f>ROUND(U64*'SEEK Calculation'!U6,2)</f>
        <v>566693.76</v>
      </c>
      <c r="V65" s="208">
        <f>ROUND(V64*'SEEK Calculation'!V6,2)</f>
        <v>552052.96</v>
      </c>
      <c r="W65" s="208">
        <f>ROUND(W64*'SEEK Calculation'!W6,2)</f>
        <v>540287.85</v>
      </c>
      <c r="X65" s="208">
        <f>ROUND(X64*'SEEK Calculation'!X6,2)</f>
        <v>543880.62</v>
      </c>
      <c r="Y65" s="208">
        <f>ROUND(Y64*'SEEK Calculation'!Y6,2)</f>
        <v>682297.99</v>
      </c>
      <c r="Z65" s="208">
        <f>ROUND(Z64*'SEEK Calculation'!Z6,2)</f>
        <v>700276.21</v>
      </c>
      <c r="AA65" s="208">
        <f>ROUND(AA64*'SEEK Calculation'!AA6,2)</f>
        <v>658936.73</v>
      </c>
      <c r="AB65" s="2"/>
      <c r="AC65" s="3"/>
      <c r="AD65" s="3"/>
      <c r="AE65" s="3"/>
    </row>
    <row r="66" spans="1:31" ht="15.75" thickBot="1" x14ac:dyDescent="0.25">
      <c r="A66" s="79"/>
      <c r="B66" s="209" t="s">
        <v>84</v>
      </c>
      <c r="C66" s="210">
        <v>0</v>
      </c>
      <c r="D66" s="211">
        <v>0</v>
      </c>
      <c r="E66" s="211">
        <v>0</v>
      </c>
      <c r="F66" s="211">
        <v>0</v>
      </c>
      <c r="G66" s="211">
        <v>0</v>
      </c>
      <c r="H66" s="211">
        <v>0</v>
      </c>
      <c r="I66" s="211">
        <v>0</v>
      </c>
      <c r="J66" s="211">
        <v>0</v>
      </c>
      <c r="K66" s="211">
        <v>0</v>
      </c>
      <c r="L66" s="211">
        <v>0</v>
      </c>
      <c r="M66" s="211">
        <v>0</v>
      </c>
      <c r="N66" s="211">
        <v>0</v>
      </c>
      <c r="O66" s="211">
        <v>0</v>
      </c>
      <c r="P66" s="211">
        <v>0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  <c r="V66" s="211">
        <v>0</v>
      </c>
      <c r="W66" s="211">
        <v>0</v>
      </c>
      <c r="X66" s="211">
        <v>0</v>
      </c>
      <c r="Y66" s="234">
        <v>0</v>
      </c>
      <c r="Z66" s="234">
        <v>0</v>
      </c>
      <c r="AA66" s="234">
        <v>0</v>
      </c>
      <c r="AB66" s="2"/>
      <c r="AC66" s="3"/>
      <c r="AD66" s="3"/>
      <c r="AE66" s="3"/>
    </row>
    <row r="67" spans="1:31" ht="15.75" thickBot="1" x14ac:dyDescent="0.25">
      <c r="A67" s="79"/>
      <c r="B67" s="212" t="s">
        <v>85</v>
      </c>
      <c r="C67" s="213">
        <f t="shared" ref="C67:Z67" si="24">C66+C65</f>
        <v>469038.71</v>
      </c>
      <c r="D67" s="214">
        <f t="shared" si="24"/>
        <v>460840.13</v>
      </c>
      <c r="E67" s="214">
        <f t="shared" si="24"/>
        <v>465989.41</v>
      </c>
      <c r="F67" s="214">
        <f t="shared" si="24"/>
        <v>472014.99</v>
      </c>
      <c r="G67" s="214">
        <f t="shared" si="24"/>
        <v>457799.34</v>
      </c>
      <c r="H67" s="214">
        <f t="shared" si="24"/>
        <v>456699</v>
      </c>
      <c r="I67" s="215">
        <f t="shared" si="24"/>
        <v>477176.74</v>
      </c>
      <c r="J67" s="215">
        <f t="shared" si="24"/>
        <v>457001.57</v>
      </c>
      <c r="K67" s="215">
        <f t="shared" si="24"/>
        <v>462835.73</v>
      </c>
      <c r="L67" s="216">
        <f t="shared" si="24"/>
        <v>486357.24</v>
      </c>
      <c r="M67" s="216">
        <f t="shared" si="24"/>
        <v>479695.51</v>
      </c>
      <c r="N67" s="216">
        <f t="shared" si="24"/>
        <v>471676.32</v>
      </c>
      <c r="O67" s="216">
        <f t="shared" si="24"/>
        <v>448649.26</v>
      </c>
      <c r="P67" s="216">
        <f t="shared" si="24"/>
        <v>477921.23</v>
      </c>
      <c r="Q67" s="216">
        <f t="shared" si="24"/>
        <v>509245.52</v>
      </c>
      <c r="R67" s="216">
        <f t="shared" si="24"/>
        <v>558681.71</v>
      </c>
      <c r="S67" s="216">
        <f t="shared" si="24"/>
        <v>549982.53</v>
      </c>
      <c r="T67" s="216">
        <f t="shared" si="24"/>
        <v>560550.21</v>
      </c>
      <c r="U67" s="216">
        <f t="shared" si="24"/>
        <v>566693.76</v>
      </c>
      <c r="V67" s="216">
        <f t="shared" si="24"/>
        <v>552052.96</v>
      </c>
      <c r="W67" s="216">
        <f t="shared" si="24"/>
        <v>540287.85</v>
      </c>
      <c r="X67" s="216">
        <f t="shared" si="24"/>
        <v>543880.62</v>
      </c>
      <c r="Y67" s="216">
        <f t="shared" si="24"/>
        <v>682297.99</v>
      </c>
      <c r="Z67" s="216">
        <f t="shared" si="24"/>
        <v>700276.21</v>
      </c>
      <c r="AA67" s="216">
        <f t="shared" ref="AA67" si="25">AA66+AA65</f>
        <v>658936.73</v>
      </c>
      <c r="AB67" s="2"/>
      <c r="AC67" s="3"/>
      <c r="AD67" s="3"/>
      <c r="AE67" s="3"/>
    </row>
    <row r="68" spans="1:31" x14ac:dyDescent="0.2">
      <c r="A68" s="3"/>
      <c r="B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2"/>
      <c r="AC68" s="3"/>
      <c r="AD68" s="3"/>
      <c r="AE68" s="3"/>
    </row>
    <row r="69" spans="1:31" ht="16.5" thickBot="1" x14ac:dyDescent="0.25">
      <c r="A69" s="237" t="s">
        <v>86</v>
      </c>
      <c r="B69" s="238"/>
      <c r="C69" s="23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2"/>
      <c r="AC69" s="3"/>
      <c r="AD69" s="3"/>
      <c r="AE69" s="3"/>
    </row>
    <row r="70" spans="1:31" x14ac:dyDescent="0.2">
      <c r="A70" s="217"/>
      <c r="B70" s="161" t="s">
        <v>87</v>
      </c>
      <c r="C70" s="218">
        <f>+'SEEK Calculation'!C18</f>
        <v>3866</v>
      </c>
      <c r="D70" s="219">
        <f>+'SEEK Calculation'!D18</f>
        <v>3866</v>
      </c>
      <c r="E70" s="219">
        <f>+'SEEK Calculation'!E18</f>
        <v>3868</v>
      </c>
      <c r="F70" s="219">
        <f>+'SEEK Calculation'!F18</f>
        <v>3903</v>
      </c>
      <c r="G70" s="219">
        <f>+'SEEK Calculation'!G18</f>
        <v>3833</v>
      </c>
      <c r="H70" s="219">
        <f>+'SEEK Calculation'!H18</f>
        <v>3827</v>
      </c>
      <c r="I70" s="219">
        <f>+'SEEK Calculation'!I18</f>
        <v>3911</v>
      </c>
      <c r="J70" s="219">
        <f>+'SEEK Calculation'!J18</f>
        <v>3981</v>
      </c>
      <c r="K70" s="219">
        <f>+'SEEK Calculation'!K18</f>
        <v>3981</v>
      </c>
      <c r="L70" s="219">
        <f>+'SEEK Calculation'!L18</f>
        <v>3981</v>
      </c>
      <c r="M70" s="219">
        <f>+'SEEK Calculation'!M18</f>
        <v>3981</v>
      </c>
      <c r="N70" s="219">
        <f>+'SEEK Calculation'!N18</f>
        <v>4000</v>
      </c>
      <c r="O70" s="219">
        <f>+'SEEK Calculation'!O18</f>
        <v>4000</v>
      </c>
      <c r="P70" s="219">
        <f>+'SEEK Calculation'!P18</f>
        <v>4000</v>
      </c>
      <c r="Q70" s="219">
        <f>+'SEEK Calculation'!Q18</f>
        <v>4000</v>
      </c>
      <c r="R70" s="219">
        <f>+'SEEK Calculation'!R18</f>
        <v>4000</v>
      </c>
      <c r="S70" s="219">
        <f>+'SEEK Calculation'!S18</f>
        <v>4100</v>
      </c>
      <c r="T70" s="219">
        <f>+'SEEK Calculation'!T18</f>
        <v>4100</v>
      </c>
      <c r="U70" s="219">
        <f>+'SEEK Calculation'!U18</f>
        <v>4200</v>
      </c>
      <c r="V70" s="219">
        <f>+'SEEK Calculation'!V18</f>
        <v>4200</v>
      </c>
      <c r="W70" s="219">
        <f>+'SEEK Calculation'!W18</f>
        <v>4200</v>
      </c>
      <c r="X70" s="219">
        <f>+'SEEK Calculation'!X18</f>
        <v>4200</v>
      </c>
      <c r="Y70" s="219">
        <f>+'SEEK Calculation'!Y18</f>
        <v>4326</v>
      </c>
      <c r="Z70" s="219">
        <f>+'SEEK Calculation'!Z18</f>
        <v>4586</v>
      </c>
      <c r="AA70" s="219">
        <f>+'SEEK Calculation'!AA18</f>
        <v>4586</v>
      </c>
      <c r="AB70" s="2"/>
      <c r="AC70" s="3"/>
      <c r="AD70" s="3"/>
      <c r="AE70" s="3"/>
    </row>
    <row r="71" spans="1:31" x14ac:dyDescent="0.2">
      <c r="A71" s="220"/>
      <c r="B71" s="58" t="s">
        <v>88</v>
      </c>
      <c r="C71" s="221">
        <v>0.15</v>
      </c>
      <c r="D71" s="222">
        <v>0.15</v>
      </c>
      <c r="E71" s="222">
        <v>0.15</v>
      </c>
      <c r="F71" s="222">
        <v>0.15</v>
      </c>
      <c r="G71" s="222">
        <v>0.15</v>
      </c>
      <c r="H71" s="222">
        <v>0.15</v>
      </c>
      <c r="I71" s="222">
        <v>0.15</v>
      </c>
      <c r="J71" s="222">
        <v>0.15</v>
      </c>
      <c r="K71" s="222">
        <v>0.15</v>
      </c>
      <c r="L71" s="222">
        <v>0.15</v>
      </c>
      <c r="M71" s="222">
        <v>0.15</v>
      </c>
      <c r="N71" s="222">
        <v>0.15</v>
      </c>
      <c r="O71" s="222">
        <v>0.15</v>
      </c>
      <c r="P71" s="222">
        <v>0.15</v>
      </c>
      <c r="Q71" s="222">
        <v>0.15</v>
      </c>
      <c r="R71" s="222">
        <v>0.15</v>
      </c>
      <c r="S71" s="222">
        <v>0.15</v>
      </c>
      <c r="T71" s="222">
        <v>0.15</v>
      </c>
      <c r="U71" s="222">
        <v>0.15</v>
      </c>
      <c r="V71" s="222">
        <v>0.15</v>
      </c>
      <c r="W71" s="222">
        <v>0.15</v>
      </c>
      <c r="X71" s="222">
        <v>0.15</v>
      </c>
      <c r="Y71" s="222">
        <v>0.15</v>
      </c>
      <c r="Z71" s="222">
        <v>0.15</v>
      </c>
      <c r="AA71" s="222">
        <v>0.15</v>
      </c>
      <c r="AB71" s="2"/>
      <c r="AC71" s="3"/>
      <c r="AD71" s="3"/>
      <c r="AE71" s="3"/>
    </row>
    <row r="72" spans="1:31" x14ac:dyDescent="0.2">
      <c r="A72" s="220"/>
      <c r="B72" s="58" t="s">
        <v>73</v>
      </c>
      <c r="C72" s="223">
        <v>2.35</v>
      </c>
      <c r="D72" s="224">
        <v>2.35</v>
      </c>
      <c r="E72" s="224">
        <v>2.35</v>
      </c>
      <c r="F72" s="224">
        <v>2.35</v>
      </c>
      <c r="G72" s="224">
        <v>2.35</v>
      </c>
      <c r="H72" s="224">
        <v>2.35</v>
      </c>
      <c r="I72" s="224">
        <v>2.35</v>
      </c>
      <c r="J72" s="224">
        <v>2.35</v>
      </c>
      <c r="K72" s="224">
        <v>2.35</v>
      </c>
      <c r="L72" s="224">
        <v>2.35</v>
      </c>
      <c r="M72" s="224">
        <v>2.35</v>
      </c>
      <c r="N72" s="224">
        <v>2.35</v>
      </c>
      <c r="O72" s="224">
        <v>2.35</v>
      </c>
      <c r="P72" s="224">
        <v>2.35</v>
      </c>
      <c r="Q72" s="224">
        <v>2.35</v>
      </c>
      <c r="R72" s="224">
        <v>2.35</v>
      </c>
      <c r="S72" s="224">
        <v>2.35</v>
      </c>
      <c r="T72" s="224">
        <v>2.35</v>
      </c>
      <c r="U72" s="224">
        <v>2.35</v>
      </c>
      <c r="V72" s="224">
        <v>2.35</v>
      </c>
      <c r="W72" s="224">
        <v>2.35</v>
      </c>
      <c r="X72" s="224">
        <v>2.35</v>
      </c>
      <c r="Y72" s="224">
        <v>2.35</v>
      </c>
      <c r="Z72" s="224">
        <v>2.35</v>
      </c>
      <c r="AA72" s="224">
        <v>2.35</v>
      </c>
      <c r="AB72" s="2"/>
      <c r="AC72" s="3"/>
      <c r="AD72" s="3"/>
      <c r="AE72" s="3"/>
    </row>
    <row r="73" spans="1:31" x14ac:dyDescent="0.2">
      <c r="A73" s="220"/>
      <c r="B73" s="58" t="s">
        <v>74</v>
      </c>
      <c r="C73" s="223">
        <v>1.17</v>
      </c>
      <c r="D73" s="224">
        <v>1.17</v>
      </c>
      <c r="E73" s="224">
        <v>1.17</v>
      </c>
      <c r="F73" s="224">
        <v>1.17</v>
      </c>
      <c r="G73" s="224">
        <v>1.17</v>
      </c>
      <c r="H73" s="224">
        <v>1.17</v>
      </c>
      <c r="I73" s="224">
        <v>1.17</v>
      </c>
      <c r="J73" s="224">
        <v>1.17</v>
      </c>
      <c r="K73" s="224">
        <v>1.17</v>
      </c>
      <c r="L73" s="224">
        <v>1.17</v>
      </c>
      <c r="M73" s="224">
        <v>1.17</v>
      </c>
      <c r="N73" s="224">
        <v>1.17</v>
      </c>
      <c r="O73" s="224">
        <v>1.17</v>
      </c>
      <c r="P73" s="224">
        <v>1.17</v>
      </c>
      <c r="Q73" s="224">
        <v>1.17</v>
      </c>
      <c r="R73" s="224">
        <v>1.17</v>
      </c>
      <c r="S73" s="224">
        <v>1.17</v>
      </c>
      <c r="T73" s="224">
        <v>1.17</v>
      </c>
      <c r="U73" s="224">
        <v>1.17</v>
      </c>
      <c r="V73" s="224">
        <v>1.17</v>
      </c>
      <c r="W73" s="224">
        <v>1.17</v>
      </c>
      <c r="X73" s="224">
        <v>1.17</v>
      </c>
      <c r="Y73" s="224">
        <v>1.17</v>
      </c>
      <c r="Z73" s="224">
        <v>1.17</v>
      </c>
      <c r="AA73" s="224">
        <v>1.17</v>
      </c>
      <c r="AB73" s="2"/>
      <c r="AC73" s="3"/>
      <c r="AD73" s="3"/>
      <c r="AE73" s="3"/>
    </row>
    <row r="74" spans="1:31" x14ac:dyDescent="0.2">
      <c r="A74" s="220"/>
      <c r="B74" s="58" t="s">
        <v>75</v>
      </c>
      <c r="C74" s="223">
        <v>0.24</v>
      </c>
      <c r="D74" s="224">
        <v>0.24</v>
      </c>
      <c r="E74" s="224">
        <v>0.24</v>
      </c>
      <c r="F74" s="224">
        <v>0.24</v>
      </c>
      <c r="G74" s="224">
        <v>0.24</v>
      </c>
      <c r="H74" s="224">
        <v>0.24</v>
      </c>
      <c r="I74" s="224">
        <v>0.24</v>
      </c>
      <c r="J74" s="224">
        <v>0.24</v>
      </c>
      <c r="K74" s="224">
        <v>0.24</v>
      </c>
      <c r="L74" s="224">
        <v>0.24</v>
      </c>
      <c r="M74" s="224">
        <v>0.24</v>
      </c>
      <c r="N74" s="224">
        <v>0.24</v>
      </c>
      <c r="O74" s="224">
        <v>0.24</v>
      </c>
      <c r="P74" s="224">
        <v>0.24</v>
      </c>
      <c r="Q74" s="224">
        <v>0.24</v>
      </c>
      <c r="R74" s="224">
        <v>0.24</v>
      </c>
      <c r="S74" s="224">
        <v>0.24</v>
      </c>
      <c r="T74" s="224">
        <v>0.24</v>
      </c>
      <c r="U74" s="224">
        <v>0.24</v>
      </c>
      <c r="V74" s="224">
        <v>0.24</v>
      </c>
      <c r="W74" s="224">
        <v>0.24</v>
      </c>
      <c r="X74" s="224">
        <v>0.24</v>
      </c>
      <c r="Y74" s="224">
        <v>0.24</v>
      </c>
      <c r="Z74" s="224">
        <v>0.24</v>
      </c>
      <c r="AA74" s="224">
        <v>0.24</v>
      </c>
      <c r="AB74" s="2"/>
      <c r="AC74" s="3"/>
      <c r="AD74" s="3"/>
      <c r="AE74" s="3"/>
    </row>
    <row r="75" spans="1:31" x14ac:dyDescent="0.2">
      <c r="A75" s="220"/>
      <c r="B75" s="58" t="s">
        <v>34</v>
      </c>
      <c r="C75" s="225">
        <v>9.6000000000000002E-2</v>
      </c>
      <c r="D75" s="226">
        <v>9.6000000000000002E-2</v>
      </c>
      <c r="E75" s="226">
        <v>9.6000000000000002E-2</v>
      </c>
      <c r="F75" s="226">
        <v>9.6000000000000002E-2</v>
      </c>
      <c r="G75" s="226">
        <v>9.6000000000000002E-2</v>
      </c>
      <c r="H75" s="226">
        <v>9.6000000000000002E-2</v>
      </c>
      <c r="I75" s="226">
        <v>9.6000000000000002E-2</v>
      </c>
      <c r="J75" s="226">
        <v>9.6000000000000002E-2</v>
      </c>
      <c r="K75" s="226">
        <v>9.6000000000000002E-2</v>
      </c>
      <c r="L75" s="226">
        <v>9.6000000000000002E-2</v>
      </c>
      <c r="M75" s="226">
        <v>9.6000000000000002E-2</v>
      </c>
      <c r="N75" s="226">
        <v>9.6000000000000002E-2</v>
      </c>
      <c r="O75" s="226">
        <v>9.6000000000000002E-2</v>
      </c>
      <c r="P75" s="226">
        <v>9.6000000000000002E-2</v>
      </c>
      <c r="Q75" s="226">
        <v>9.6000000000000002E-2</v>
      </c>
      <c r="R75" s="226">
        <v>9.6000000000000002E-2</v>
      </c>
      <c r="S75" s="226">
        <v>9.6000000000000002E-2</v>
      </c>
      <c r="T75" s="226">
        <v>9.6000000000000002E-2</v>
      </c>
      <c r="U75" s="226">
        <v>9.6000000000000002E-2</v>
      </c>
      <c r="V75" s="226">
        <v>9.6000000000000002E-2</v>
      </c>
      <c r="W75" s="226">
        <v>9.6000000000000002E-2</v>
      </c>
      <c r="X75" s="226">
        <v>9.6000000000000002E-2</v>
      </c>
      <c r="Y75" s="226">
        <v>9.6000000000000002E-2</v>
      </c>
      <c r="Z75" s="226">
        <v>9.6000000000000002E-2</v>
      </c>
      <c r="AA75" s="226">
        <v>9.6000000000000002E-2</v>
      </c>
      <c r="AB75" s="2"/>
      <c r="AC75" s="3"/>
      <c r="AD75" s="3"/>
      <c r="AE75" s="3"/>
    </row>
    <row r="76" spans="1:31" x14ac:dyDescent="0.2">
      <c r="A76" s="220"/>
      <c r="B76" s="58" t="s">
        <v>89</v>
      </c>
      <c r="C76" s="227">
        <v>100</v>
      </c>
      <c r="D76" s="228">
        <v>100</v>
      </c>
      <c r="E76" s="228">
        <v>100</v>
      </c>
      <c r="F76" s="228">
        <v>100</v>
      </c>
      <c r="G76" s="228">
        <v>100</v>
      </c>
      <c r="H76" s="228">
        <v>100</v>
      </c>
      <c r="I76" s="228">
        <v>100</v>
      </c>
      <c r="J76" s="228">
        <v>100</v>
      </c>
      <c r="K76" s="228">
        <v>100</v>
      </c>
      <c r="L76" s="228">
        <v>100</v>
      </c>
      <c r="M76" s="228">
        <v>100</v>
      </c>
      <c r="N76" s="228">
        <v>100</v>
      </c>
      <c r="O76" s="228">
        <v>100</v>
      </c>
      <c r="P76" s="228">
        <v>100</v>
      </c>
      <c r="Q76" s="228">
        <v>100</v>
      </c>
      <c r="R76" s="228">
        <v>100</v>
      </c>
      <c r="S76" s="228">
        <v>100</v>
      </c>
      <c r="T76" s="228">
        <v>100</v>
      </c>
      <c r="U76" s="228">
        <v>100</v>
      </c>
      <c r="V76" s="228">
        <v>100</v>
      </c>
      <c r="W76" s="228">
        <v>100</v>
      </c>
      <c r="X76" s="228">
        <v>100</v>
      </c>
      <c r="Y76" s="228">
        <v>100</v>
      </c>
      <c r="Z76" s="228">
        <v>100</v>
      </c>
      <c r="AA76" s="228">
        <v>100</v>
      </c>
      <c r="AB76" s="2"/>
      <c r="AC76" s="3"/>
      <c r="AD76" s="3"/>
      <c r="AE76" s="3"/>
    </row>
    <row r="77" spans="1:31" x14ac:dyDescent="0.2">
      <c r="A77" s="220"/>
      <c r="B77" s="58" t="s">
        <v>90</v>
      </c>
      <c r="C77" s="229">
        <v>3.0000000000000001E-3</v>
      </c>
      <c r="D77" s="230">
        <v>3.0000000000000001E-3</v>
      </c>
      <c r="E77" s="230">
        <v>3.0000000000000001E-3</v>
      </c>
      <c r="F77" s="230">
        <v>3.0000000000000001E-3</v>
      </c>
      <c r="G77" s="230">
        <v>3.0000000000000001E-3</v>
      </c>
      <c r="H77" s="230">
        <v>3.0000000000000001E-3</v>
      </c>
      <c r="I77" s="230">
        <v>3.0000000000000001E-3</v>
      </c>
      <c r="J77" s="230">
        <v>3.0000000000000001E-3</v>
      </c>
      <c r="K77" s="230">
        <v>3.0000000000000001E-3</v>
      </c>
      <c r="L77" s="230">
        <v>3.0000000000000001E-3</v>
      </c>
      <c r="M77" s="230">
        <v>3.0000000000000001E-3</v>
      </c>
      <c r="N77" s="230">
        <v>3.0000000000000001E-3</v>
      </c>
      <c r="O77" s="230">
        <v>3.0000000000000001E-3</v>
      </c>
      <c r="P77" s="230">
        <v>3.0000000000000001E-3</v>
      </c>
      <c r="Q77" s="230">
        <v>3.0000000000000001E-3</v>
      </c>
      <c r="R77" s="230">
        <v>3.0000000000000001E-3</v>
      </c>
      <c r="S77" s="230">
        <v>3.0000000000000001E-3</v>
      </c>
      <c r="T77" s="230">
        <v>3.0000000000000001E-3</v>
      </c>
      <c r="U77" s="230">
        <v>3.0000000000000001E-3</v>
      </c>
      <c r="V77" s="230">
        <v>3.0000000000000001E-3</v>
      </c>
      <c r="W77" s="230">
        <v>3.0000000000000001E-3</v>
      </c>
      <c r="X77" s="230">
        <v>3.0000000000000001E-3</v>
      </c>
      <c r="Y77" s="230">
        <v>3.0000000000000001E-3</v>
      </c>
      <c r="Z77" s="230">
        <v>3.0000000000000001E-3</v>
      </c>
      <c r="AA77" s="230">
        <v>3.0000000000000001E-3</v>
      </c>
      <c r="AB77" s="2"/>
      <c r="AC77" s="3"/>
      <c r="AD77" s="3"/>
      <c r="AE77" s="3"/>
    </row>
    <row r="78" spans="1:31" x14ac:dyDescent="0.2">
      <c r="A78" s="220"/>
      <c r="B78" s="58" t="s">
        <v>91</v>
      </c>
      <c r="C78" s="227">
        <v>713000</v>
      </c>
      <c r="D78" s="228">
        <v>713000</v>
      </c>
      <c r="E78" s="228">
        <v>736000</v>
      </c>
      <c r="F78" s="228">
        <v>736000</v>
      </c>
      <c r="G78" s="228">
        <v>725000</v>
      </c>
      <c r="H78" s="228">
        <v>725000</v>
      </c>
      <c r="I78" s="228">
        <v>749000</v>
      </c>
      <c r="J78" s="228">
        <v>749000</v>
      </c>
      <c r="K78" s="228">
        <v>783000</v>
      </c>
      <c r="L78" s="228">
        <v>783000</v>
      </c>
      <c r="M78" s="228">
        <v>783000</v>
      </c>
      <c r="N78" s="228">
        <v>834000</v>
      </c>
      <c r="O78" s="228">
        <v>834000</v>
      </c>
      <c r="P78" s="228">
        <v>916000</v>
      </c>
      <c r="Q78" s="228">
        <v>916000</v>
      </c>
      <c r="R78" s="228">
        <v>916000</v>
      </c>
      <c r="S78" s="228">
        <v>1016000</v>
      </c>
      <c r="T78" s="228">
        <v>1016000</v>
      </c>
      <c r="U78" s="228">
        <v>1016000</v>
      </c>
      <c r="V78" s="228">
        <v>1016000</v>
      </c>
      <c r="W78" s="228">
        <v>1016000</v>
      </c>
      <c r="X78" s="228">
        <v>1016000</v>
      </c>
      <c r="Y78" s="228">
        <v>1211000</v>
      </c>
      <c r="Z78" s="228">
        <v>1211000</v>
      </c>
      <c r="AA78" s="228">
        <v>1211000</v>
      </c>
      <c r="AB78" s="2"/>
      <c r="AC78" s="3"/>
      <c r="AD78" s="3"/>
      <c r="AE78" s="3"/>
    </row>
    <row r="79" spans="1:31" ht="15.75" thickBot="1" x14ac:dyDescent="0.25">
      <c r="A79" s="71"/>
      <c r="B79" s="179" t="s">
        <v>92</v>
      </c>
      <c r="C79" s="231">
        <v>0.1</v>
      </c>
      <c r="D79" s="232">
        <v>0.1</v>
      </c>
      <c r="E79" s="232">
        <v>0.1</v>
      </c>
      <c r="F79" s="232">
        <v>0.1</v>
      </c>
      <c r="G79" s="232">
        <v>0.1</v>
      </c>
      <c r="H79" s="232">
        <v>0.1</v>
      </c>
      <c r="I79" s="232">
        <v>0.1</v>
      </c>
      <c r="J79" s="232">
        <v>0.1</v>
      </c>
      <c r="K79" s="232">
        <v>0.1</v>
      </c>
      <c r="L79" s="232">
        <v>0.1</v>
      </c>
      <c r="M79" s="232">
        <v>0.1</v>
      </c>
      <c r="N79" s="232">
        <v>0.1</v>
      </c>
      <c r="O79" s="232">
        <v>0.1</v>
      </c>
      <c r="P79" s="232">
        <v>0.1</v>
      </c>
      <c r="Q79" s="232">
        <v>0.1</v>
      </c>
      <c r="R79" s="232">
        <v>0.1</v>
      </c>
      <c r="S79" s="232">
        <v>0.1</v>
      </c>
      <c r="T79" s="232">
        <v>0.1</v>
      </c>
      <c r="U79" s="232">
        <v>0.1</v>
      </c>
      <c r="V79" s="232">
        <v>0.1</v>
      </c>
      <c r="W79" s="232">
        <v>0.1</v>
      </c>
      <c r="X79" s="232">
        <v>0.1</v>
      </c>
      <c r="Y79" s="232">
        <v>0.1</v>
      </c>
      <c r="Z79" s="232">
        <v>0.1</v>
      </c>
      <c r="AA79" s="232">
        <v>0.1</v>
      </c>
      <c r="AB79" s="2"/>
      <c r="AC79" s="3"/>
      <c r="AD79" s="3"/>
      <c r="AE79" s="3"/>
    </row>
    <row r="80" spans="1:3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2"/>
      <c r="AC80" s="3"/>
      <c r="AD80" s="3"/>
      <c r="AE80" s="3"/>
    </row>
    <row r="81" spans="1:3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2"/>
      <c r="AC81" s="3"/>
      <c r="AD81" s="3"/>
      <c r="AE81" s="3"/>
    </row>
    <row r="82" spans="1:3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2"/>
      <c r="AC82" s="3"/>
      <c r="AD82" s="3"/>
      <c r="AE82" s="3"/>
    </row>
    <row r="83" spans="1:3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2"/>
      <c r="AC83" s="3"/>
      <c r="AD83" s="3"/>
      <c r="AE83" s="3"/>
    </row>
    <row r="84" spans="1:3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2"/>
      <c r="AC84" s="3"/>
      <c r="AD84" s="3"/>
      <c r="AE84" s="3"/>
    </row>
    <row r="85" spans="1:3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2"/>
      <c r="AC85" s="3"/>
      <c r="AD85" s="3"/>
      <c r="AE85" s="3"/>
    </row>
    <row r="86" spans="1:3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2"/>
      <c r="AC86" s="3"/>
      <c r="AD86" s="3"/>
      <c r="AE86" s="3"/>
    </row>
    <row r="87" spans="1:3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2"/>
      <c r="AC87" s="3"/>
      <c r="AD87" s="3"/>
      <c r="AE87" s="3"/>
    </row>
    <row r="88" spans="1:3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2"/>
      <c r="AC88" s="3"/>
      <c r="AD88" s="3"/>
      <c r="AE88" s="3"/>
    </row>
    <row r="89" spans="1:3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2"/>
      <c r="AC89" s="3"/>
      <c r="AD89" s="3"/>
      <c r="AE89" s="3"/>
    </row>
    <row r="90" spans="1:3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2"/>
      <c r="AC90" s="3"/>
      <c r="AD90" s="3"/>
      <c r="AE90" s="3"/>
    </row>
    <row r="91" spans="1:3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2"/>
      <c r="AC91" s="3"/>
      <c r="AD91" s="3"/>
      <c r="AE91" s="3"/>
    </row>
    <row r="92" spans="1:3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2"/>
      <c r="AC92" s="3"/>
      <c r="AD92" s="3"/>
      <c r="AE92" s="3"/>
    </row>
    <row r="93" spans="1:3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2"/>
      <c r="AC93" s="3"/>
      <c r="AD93" s="3"/>
      <c r="AE93" s="3"/>
    </row>
    <row r="94" spans="1:3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2"/>
      <c r="AC94" s="3"/>
      <c r="AD94" s="3"/>
      <c r="AE94" s="3"/>
    </row>
    <row r="95" spans="1:3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2"/>
      <c r="AC95" s="3"/>
      <c r="AD95" s="3"/>
      <c r="AE95" s="3"/>
    </row>
    <row r="96" spans="1:3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2"/>
      <c r="AC96" s="3"/>
      <c r="AD96" s="3"/>
      <c r="AE96" s="3"/>
    </row>
    <row r="97" spans="1:3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2"/>
      <c r="AC97" s="3"/>
      <c r="AD97" s="3"/>
      <c r="AE97" s="3"/>
    </row>
    <row r="98" spans="1:3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2"/>
      <c r="AC98" s="3"/>
      <c r="AD98" s="3"/>
      <c r="AE98" s="3"/>
    </row>
    <row r="99" spans="1:3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2"/>
      <c r="AC99" s="3"/>
      <c r="AD99" s="3"/>
      <c r="AE99" s="3"/>
    </row>
    <row r="100" spans="1:3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2"/>
      <c r="AC100" s="3"/>
      <c r="AD100" s="3"/>
      <c r="AE100" s="3"/>
    </row>
    <row r="101" spans="1:3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2"/>
      <c r="AC101" s="3"/>
      <c r="AD101" s="3"/>
      <c r="AE101" s="3"/>
    </row>
    <row r="102" spans="1:3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2"/>
      <c r="AC102" s="3"/>
      <c r="AD102" s="3"/>
      <c r="AE102" s="3"/>
    </row>
    <row r="103" spans="1:3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2"/>
      <c r="AC103" s="3"/>
      <c r="AD103" s="3"/>
      <c r="AE103" s="3"/>
    </row>
    <row r="104" spans="1:3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2"/>
      <c r="AC104" s="3"/>
      <c r="AD104" s="3"/>
      <c r="AE104" s="3"/>
    </row>
    <row r="105" spans="1:3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2"/>
      <c r="AC105" s="3"/>
      <c r="AD105" s="3"/>
      <c r="AE105" s="3"/>
    </row>
    <row r="106" spans="1:3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2"/>
      <c r="AC106" s="3"/>
      <c r="AD106" s="3"/>
      <c r="AE106" s="3"/>
    </row>
    <row r="107" spans="1:3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2"/>
      <c r="AC107" s="3"/>
      <c r="AD107" s="3"/>
      <c r="AE107" s="3"/>
    </row>
    <row r="108" spans="1:3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2"/>
      <c r="AC108" s="3"/>
      <c r="AD108" s="3"/>
      <c r="AE108" s="3"/>
    </row>
    <row r="109" spans="1:3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2"/>
      <c r="AC109" s="3"/>
      <c r="AD109" s="3"/>
      <c r="AE109" s="3"/>
    </row>
    <row r="110" spans="1:3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2"/>
      <c r="AC110" s="3"/>
      <c r="AD110" s="3"/>
      <c r="AE110" s="3"/>
    </row>
    <row r="111" spans="1:3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2"/>
      <c r="AC111" s="3"/>
      <c r="AD111" s="3"/>
      <c r="AE111" s="3"/>
    </row>
    <row r="112" spans="1:3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2"/>
      <c r="AC112" s="3"/>
      <c r="AD112" s="3"/>
      <c r="AE112" s="3"/>
    </row>
    <row r="113" spans="1:3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2"/>
      <c r="AC113" s="3"/>
      <c r="AD113" s="3"/>
      <c r="AE113" s="3"/>
    </row>
    <row r="114" spans="1:3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2"/>
      <c r="AC114" s="3"/>
      <c r="AD114" s="3"/>
      <c r="AE114" s="3"/>
    </row>
    <row r="115" spans="1:3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2"/>
      <c r="AC115" s="3"/>
      <c r="AD115" s="3"/>
      <c r="AE115" s="3"/>
    </row>
    <row r="116" spans="1:3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2"/>
      <c r="AC116" s="3"/>
      <c r="AD116" s="3"/>
      <c r="AE116" s="3"/>
    </row>
    <row r="117" spans="1:3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2"/>
      <c r="AC117" s="3"/>
      <c r="AD117" s="3"/>
      <c r="AE117" s="3"/>
    </row>
    <row r="118" spans="1:3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2"/>
      <c r="AC118" s="3"/>
      <c r="AD118" s="3"/>
      <c r="AE118" s="3"/>
    </row>
    <row r="119" spans="1:3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2"/>
      <c r="AC119" s="3"/>
      <c r="AD119" s="3"/>
      <c r="AE119" s="3"/>
    </row>
    <row r="120" spans="1:3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2"/>
      <c r="AC120" s="3"/>
      <c r="AD120" s="3"/>
      <c r="AE120" s="3"/>
    </row>
    <row r="121" spans="1:3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2"/>
      <c r="AC121" s="3"/>
      <c r="AD121" s="3"/>
      <c r="AE121" s="3"/>
    </row>
    <row r="122" spans="1:3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2"/>
      <c r="AC122" s="3"/>
      <c r="AD122" s="3"/>
      <c r="AE122" s="3"/>
    </row>
    <row r="123" spans="1:3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2"/>
      <c r="AC123" s="3"/>
      <c r="AD123" s="3"/>
      <c r="AE123" s="3"/>
    </row>
    <row r="124" spans="1:3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2"/>
      <c r="AC124" s="3"/>
      <c r="AD124" s="3"/>
      <c r="AE124" s="3"/>
    </row>
    <row r="125" spans="1:3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2"/>
      <c r="AC125" s="3"/>
      <c r="AD125" s="3"/>
      <c r="AE125" s="3"/>
    </row>
    <row r="126" spans="1:3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2"/>
      <c r="AC126" s="3"/>
      <c r="AD126" s="3"/>
      <c r="AE126" s="3"/>
    </row>
    <row r="127" spans="1:3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2"/>
      <c r="AC127" s="3"/>
      <c r="AD127" s="3"/>
      <c r="AE127" s="3"/>
    </row>
    <row r="128" spans="1:3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2"/>
      <c r="AC128" s="3"/>
      <c r="AD128" s="3"/>
      <c r="AE128" s="3"/>
    </row>
    <row r="129" spans="1:3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2"/>
      <c r="AC129" s="3"/>
      <c r="AD129" s="3"/>
      <c r="AE129" s="3"/>
    </row>
    <row r="130" spans="1:3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2"/>
      <c r="AC130" s="3"/>
      <c r="AD130" s="3"/>
      <c r="AE130" s="3"/>
    </row>
    <row r="131" spans="1:3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2"/>
      <c r="AC131" s="3"/>
      <c r="AD131" s="3"/>
      <c r="AE131" s="3"/>
    </row>
    <row r="132" spans="1:3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2"/>
      <c r="AC132" s="3"/>
      <c r="AD132" s="3"/>
      <c r="AE132" s="3"/>
    </row>
    <row r="133" spans="1:3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2"/>
      <c r="AC133" s="3"/>
      <c r="AD133" s="3"/>
      <c r="AE133" s="3"/>
    </row>
    <row r="134" spans="1:3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2"/>
      <c r="AC134" s="3"/>
      <c r="AD134" s="3"/>
      <c r="AE134" s="3"/>
    </row>
    <row r="135" spans="1:3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2"/>
      <c r="AC135" s="3"/>
      <c r="AD135" s="3"/>
      <c r="AE135" s="3"/>
    </row>
    <row r="136" spans="1:3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2"/>
      <c r="AC136" s="3"/>
      <c r="AD136" s="3"/>
      <c r="AE136" s="3"/>
    </row>
    <row r="137" spans="1:3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2"/>
      <c r="AC137" s="3"/>
      <c r="AD137" s="3"/>
      <c r="AE137" s="3"/>
    </row>
    <row r="138" spans="1:3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2"/>
      <c r="AC138" s="3"/>
      <c r="AD138" s="3"/>
      <c r="AE138" s="3"/>
    </row>
    <row r="139" spans="1:3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2"/>
      <c r="AC139" s="3"/>
      <c r="AD139" s="3"/>
      <c r="AE139" s="3"/>
    </row>
    <row r="140" spans="1:3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2"/>
      <c r="AC140" s="3"/>
      <c r="AD140" s="3"/>
      <c r="AE140" s="3"/>
    </row>
    <row r="141" spans="1:3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2"/>
      <c r="AC141" s="3"/>
      <c r="AD141" s="3"/>
      <c r="AE141" s="3"/>
    </row>
    <row r="142" spans="1:3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2"/>
      <c r="AC142" s="3"/>
      <c r="AD142" s="3"/>
      <c r="AE142" s="3"/>
    </row>
    <row r="143" spans="1:3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2"/>
      <c r="AC143" s="3"/>
      <c r="AD143" s="3"/>
      <c r="AE143" s="3"/>
    </row>
    <row r="144" spans="1:3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2"/>
      <c r="AC144" s="3"/>
      <c r="AD144" s="3"/>
      <c r="AE144" s="3"/>
    </row>
    <row r="145" spans="1:3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2"/>
      <c r="AC145" s="3"/>
      <c r="AD145" s="3"/>
      <c r="AE145" s="3"/>
    </row>
    <row r="146" spans="1:3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2"/>
      <c r="AC146" s="3"/>
      <c r="AD146" s="3"/>
      <c r="AE146" s="3"/>
    </row>
    <row r="147" spans="1:3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2"/>
      <c r="AC147" s="3"/>
      <c r="AD147" s="3"/>
      <c r="AE147" s="3"/>
    </row>
    <row r="148" spans="1:3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2"/>
      <c r="AC148" s="3"/>
      <c r="AD148" s="3"/>
      <c r="AE148" s="3"/>
    </row>
    <row r="149" spans="1:3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2"/>
      <c r="AC149" s="3"/>
      <c r="AD149" s="3"/>
      <c r="AE149" s="3"/>
    </row>
    <row r="150" spans="1:3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2"/>
      <c r="AC150" s="3"/>
      <c r="AD150" s="3"/>
      <c r="AE150" s="3"/>
    </row>
    <row r="151" spans="1:3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2"/>
      <c r="AC151" s="3"/>
      <c r="AD151" s="3"/>
      <c r="AE151" s="3"/>
    </row>
    <row r="152" spans="1:3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2"/>
      <c r="AC152" s="3"/>
      <c r="AD152" s="3"/>
      <c r="AE152" s="3"/>
    </row>
    <row r="153" spans="1:3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2"/>
      <c r="AC153" s="3"/>
      <c r="AD153" s="3"/>
      <c r="AE153" s="3"/>
    </row>
    <row r="154" spans="1:3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2"/>
      <c r="AC154" s="3"/>
      <c r="AD154" s="3"/>
      <c r="AE154" s="3"/>
    </row>
    <row r="155" spans="1:3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2"/>
      <c r="AC155" s="3"/>
      <c r="AD155" s="3"/>
      <c r="AE155" s="3"/>
    </row>
    <row r="156" spans="1:3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2"/>
      <c r="AC156" s="3"/>
      <c r="AD156" s="3"/>
      <c r="AE156" s="3"/>
    </row>
    <row r="157" spans="1:3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2"/>
      <c r="AC157" s="3"/>
      <c r="AD157" s="3"/>
      <c r="AE157" s="3"/>
    </row>
    <row r="158" spans="1:3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2"/>
      <c r="AC158" s="3"/>
      <c r="AD158" s="3"/>
      <c r="AE158" s="3"/>
    </row>
    <row r="159" spans="1:3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2"/>
      <c r="AC159" s="3"/>
      <c r="AD159" s="3"/>
      <c r="AE159" s="3"/>
    </row>
    <row r="160" spans="1:3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2"/>
      <c r="AC160" s="3"/>
      <c r="AD160" s="3"/>
      <c r="AE160" s="3"/>
    </row>
    <row r="161" spans="1:3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2"/>
      <c r="AC161" s="3"/>
      <c r="AD161" s="3"/>
      <c r="AE161" s="3"/>
    </row>
    <row r="162" spans="1:3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2"/>
      <c r="AC162" s="3"/>
      <c r="AD162" s="3"/>
      <c r="AE162" s="3"/>
    </row>
    <row r="163" spans="1:3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2"/>
      <c r="AC163" s="3"/>
      <c r="AD163" s="3"/>
      <c r="AE163" s="3"/>
    </row>
    <row r="164" spans="1:3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2"/>
      <c r="AC164" s="3"/>
      <c r="AD164" s="3"/>
      <c r="AE164" s="3"/>
    </row>
    <row r="165" spans="1:3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2"/>
      <c r="AC165" s="3"/>
      <c r="AD165" s="3"/>
      <c r="AE165" s="3"/>
    </row>
    <row r="166" spans="1:3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2"/>
      <c r="AC166" s="3"/>
      <c r="AD166" s="3"/>
      <c r="AE166" s="3"/>
    </row>
    <row r="167" spans="1:3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2"/>
      <c r="AC167" s="3"/>
      <c r="AD167" s="3"/>
      <c r="AE167" s="3"/>
    </row>
    <row r="168" spans="1:3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2"/>
      <c r="AC168" s="3"/>
      <c r="AD168" s="3"/>
      <c r="AE168" s="3"/>
    </row>
    <row r="169" spans="1:3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2"/>
      <c r="AC169" s="3"/>
      <c r="AD169" s="3"/>
      <c r="AE169" s="3"/>
    </row>
    <row r="170" spans="1:3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2"/>
      <c r="AC170" s="3"/>
      <c r="AD170" s="3"/>
      <c r="AE170" s="3"/>
    </row>
    <row r="171" spans="1:3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2"/>
      <c r="AC171" s="3"/>
      <c r="AD171" s="3"/>
      <c r="AE171" s="3"/>
    </row>
    <row r="172" spans="1:3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2"/>
      <c r="AC172" s="3"/>
      <c r="AD172" s="3"/>
      <c r="AE172" s="3"/>
    </row>
    <row r="173" spans="1:3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2"/>
      <c r="AC173" s="3"/>
      <c r="AD173" s="3"/>
      <c r="AE173" s="3"/>
    </row>
    <row r="174" spans="1:3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2"/>
      <c r="AC174" s="3"/>
      <c r="AD174" s="3"/>
      <c r="AE174" s="3"/>
    </row>
    <row r="175" spans="1:3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2"/>
      <c r="AC175" s="3"/>
      <c r="AD175" s="3"/>
      <c r="AE175" s="3"/>
    </row>
    <row r="176" spans="1:3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2"/>
      <c r="AC176" s="3"/>
      <c r="AD176" s="3"/>
      <c r="AE176" s="3"/>
    </row>
    <row r="177" spans="1:3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2"/>
      <c r="AC177" s="3"/>
      <c r="AD177" s="3"/>
      <c r="AE177" s="3"/>
    </row>
    <row r="178" spans="1:3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2"/>
      <c r="AC178" s="3"/>
      <c r="AD178" s="3"/>
      <c r="AE178" s="3"/>
    </row>
    <row r="179" spans="1:3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2"/>
      <c r="AC179" s="3"/>
      <c r="AD179" s="3"/>
      <c r="AE179" s="3"/>
    </row>
    <row r="180" spans="1:3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2"/>
      <c r="AC180" s="3"/>
      <c r="AD180" s="3"/>
      <c r="AE180" s="3"/>
    </row>
    <row r="181" spans="1:3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2"/>
      <c r="AC181" s="3"/>
      <c r="AD181" s="3"/>
      <c r="AE181" s="3"/>
    </row>
    <row r="182" spans="1:3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2"/>
      <c r="AC182" s="3"/>
      <c r="AD182" s="3"/>
      <c r="AE182" s="3"/>
    </row>
    <row r="183" spans="1:3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2"/>
      <c r="AC183" s="3"/>
      <c r="AD183" s="3"/>
      <c r="AE183" s="3"/>
    </row>
    <row r="184" spans="1:3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2"/>
      <c r="AC184" s="3"/>
      <c r="AD184" s="3"/>
      <c r="AE184" s="3"/>
    </row>
    <row r="185" spans="1:3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2"/>
      <c r="AC185" s="3"/>
      <c r="AD185" s="3"/>
      <c r="AE185" s="3"/>
    </row>
    <row r="186" spans="1:3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2"/>
      <c r="AC186" s="3"/>
      <c r="AD186" s="3"/>
      <c r="AE186" s="3"/>
    </row>
    <row r="187" spans="1:3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2"/>
      <c r="AC187" s="3"/>
      <c r="AD187" s="3"/>
      <c r="AE187" s="3"/>
    </row>
    <row r="188" spans="1:3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2"/>
      <c r="AC188" s="3"/>
      <c r="AD188" s="3"/>
      <c r="AE188" s="3"/>
    </row>
    <row r="189" spans="1:3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2"/>
      <c r="AC189" s="3"/>
      <c r="AD189" s="3"/>
      <c r="AE189" s="3"/>
    </row>
    <row r="190" spans="1:3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2"/>
      <c r="AC190" s="3"/>
      <c r="AD190" s="3"/>
      <c r="AE190" s="3"/>
    </row>
    <row r="191" spans="1:3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2"/>
      <c r="AC191" s="3"/>
      <c r="AD191" s="3"/>
      <c r="AE191" s="3"/>
    </row>
    <row r="192" spans="1:3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2"/>
      <c r="AC192" s="3"/>
      <c r="AD192" s="3"/>
      <c r="AE192" s="3"/>
    </row>
    <row r="193" spans="1:3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2"/>
      <c r="AC193" s="3"/>
      <c r="AD193" s="3"/>
      <c r="AE193" s="3"/>
    </row>
    <row r="194" spans="1:3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2"/>
      <c r="AC194" s="3"/>
      <c r="AD194" s="3"/>
      <c r="AE194" s="3"/>
    </row>
    <row r="195" spans="1:3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2"/>
      <c r="AC195" s="3"/>
      <c r="AD195" s="3"/>
      <c r="AE195" s="3"/>
    </row>
    <row r="196" spans="1:3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2"/>
      <c r="AC196" s="3"/>
      <c r="AD196" s="3"/>
      <c r="AE196" s="3"/>
    </row>
    <row r="197" spans="1:3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2"/>
      <c r="AC197" s="3"/>
      <c r="AD197" s="3"/>
      <c r="AE197" s="3"/>
    </row>
    <row r="198" spans="1:3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2"/>
      <c r="AC198" s="3"/>
      <c r="AD198" s="3"/>
      <c r="AE198" s="3"/>
    </row>
    <row r="199" spans="1:3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2"/>
      <c r="AC199" s="3"/>
      <c r="AD199" s="3"/>
      <c r="AE199" s="3"/>
    </row>
    <row r="200" spans="1:3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2"/>
      <c r="AC200" s="3"/>
      <c r="AD200" s="3"/>
      <c r="AE200" s="3"/>
    </row>
    <row r="201" spans="1:3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2"/>
      <c r="AC201" s="3"/>
      <c r="AD201" s="3"/>
      <c r="AE201" s="3"/>
    </row>
    <row r="202" spans="1:3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2"/>
      <c r="AC202" s="3"/>
      <c r="AD202" s="3"/>
      <c r="AE202" s="3"/>
    </row>
    <row r="203" spans="1:3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2"/>
      <c r="AC203" s="3"/>
      <c r="AD203" s="3"/>
      <c r="AE203" s="3"/>
    </row>
    <row r="204" spans="1:3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2"/>
      <c r="AC204" s="3"/>
      <c r="AD204" s="3"/>
      <c r="AE204" s="3"/>
    </row>
    <row r="205" spans="1:3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2"/>
      <c r="AC205" s="3"/>
      <c r="AD205" s="3"/>
      <c r="AE205" s="3"/>
    </row>
    <row r="206" spans="1:3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2"/>
      <c r="AC206" s="3"/>
      <c r="AD206" s="3"/>
      <c r="AE206" s="3"/>
    </row>
    <row r="207" spans="1:3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2"/>
      <c r="AC207" s="3"/>
      <c r="AD207" s="3"/>
      <c r="AE207" s="3"/>
    </row>
    <row r="208" spans="1:3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2"/>
      <c r="AC208" s="3"/>
      <c r="AD208" s="3"/>
      <c r="AE208" s="3"/>
    </row>
    <row r="209" spans="1:3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2"/>
      <c r="AC209" s="3"/>
      <c r="AD209" s="3"/>
      <c r="AE209" s="3"/>
    </row>
    <row r="210" spans="1:3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2"/>
      <c r="AC210" s="3"/>
      <c r="AD210" s="3"/>
      <c r="AE210" s="3"/>
    </row>
    <row r="211" spans="1:3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2"/>
      <c r="AC211" s="3"/>
      <c r="AD211" s="3"/>
      <c r="AE211" s="3"/>
    </row>
    <row r="212" spans="1:3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2"/>
      <c r="AC212" s="3"/>
      <c r="AD212" s="3"/>
      <c r="AE212" s="3"/>
    </row>
    <row r="213" spans="1:3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2"/>
      <c r="AC213" s="3"/>
      <c r="AD213" s="3"/>
      <c r="AE213" s="3"/>
    </row>
    <row r="214" spans="1:3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2"/>
      <c r="AC214" s="3"/>
      <c r="AD214" s="3"/>
      <c r="AE214" s="3"/>
    </row>
    <row r="215" spans="1:3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2"/>
      <c r="AC215" s="3"/>
      <c r="AD215" s="3"/>
      <c r="AE215" s="3"/>
    </row>
    <row r="216" spans="1:3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2"/>
      <c r="AC216" s="3"/>
      <c r="AD216" s="3"/>
      <c r="AE216" s="3"/>
    </row>
    <row r="217" spans="1:3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2"/>
      <c r="AC217" s="3"/>
      <c r="AD217" s="3"/>
      <c r="AE217" s="3"/>
    </row>
    <row r="218" spans="1:3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2"/>
      <c r="AC218" s="3"/>
      <c r="AD218" s="3"/>
      <c r="AE218" s="3"/>
    </row>
    <row r="219" spans="1:3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2"/>
      <c r="AC219" s="3"/>
      <c r="AD219" s="3"/>
      <c r="AE219" s="3"/>
    </row>
    <row r="220" spans="1:3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2"/>
      <c r="AC220" s="3"/>
      <c r="AD220" s="3"/>
      <c r="AE220" s="3"/>
    </row>
    <row r="221" spans="1:3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2"/>
      <c r="AC221" s="3"/>
      <c r="AD221" s="3"/>
      <c r="AE221" s="3"/>
    </row>
    <row r="222" spans="1:3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2"/>
      <c r="AC222" s="3"/>
      <c r="AD222" s="3"/>
      <c r="AE222" s="3"/>
    </row>
    <row r="223" spans="1:3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2"/>
      <c r="AC223" s="3"/>
      <c r="AD223" s="3"/>
      <c r="AE223" s="3"/>
    </row>
    <row r="224" spans="1:3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2"/>
      <c r="AC224" s="3"/>
      <c r="AD224" s="3"/>
      <c r="AE224" s="3"/>
    </row>
    <row r="225" spans="1:3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2"/>
      <c r="AC225" s="3"/>
      <c r="AD225" s="3"/>
      <c r="AE225" s="3"/>
    </row>
    <row r="226" spans="1:3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2"/>
      <c r="AC226" s="3"/>
      <c r="AD226" s="3"/>
      <c r="AE226" s="3"/>
    </row>
    <row r="227" spans="1:3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2"/>
      <c r="AC227" s="3"/>
      <c r="AD227" s="3"/>
      <c r="AE227" s="3"/>
    </row>
    <row r="228" spans="1:3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2"/>
      <c r="AC228" s="3"/>
      <c r="AD228" s="3"/>
      <c r="AE228" s="3"/>
    </row>
    <row r="229" spans="1:3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2"/>
      <c r="AC229" s="3"/>
      <c r="AD229" s="3"/>
      <c r="AE229" s="3"/>
    </row>
    <row r="230" spans="1:3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2"/>
      <c r="AC230" s="3"/>
      <c r="AD230" s="3"/>
      <c r="AE230" s="3"/>
    </row>
    <row r="231" spans="1:3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2"/>
      <c r="AC231" s="3"/>
      <c r="AD231" s="3"/>
      <c r="AE231" s="3"/>
    </row>
    <row r="232" spans="1:3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2"/>
      <c r="AC232" s="3"/>
      <c r="AD232" s="3"/>
      <c r="AE232" s="3"/>
    </row>
    <row r="233" spans="1:3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2"/>
      <c r="AC233" s="3"/>
      <c r="AD233" s="3"/>
      <c r="AE233" s="3"/>
    </row>
    <row r="234" spans="1:3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2"/>
      <c r="AC234" s="3"/>
      <c r="AD234" s="3"/>
      <c r="AE234" s="3"/>
    </row>
    <row r="235" spans="1:3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2"/>
      <c r="AC235" s="3"/>
      <c r="AD235" s="3"/>
      <c r="AE235" s="3"/>
    </row>
    <row r="236" spans="1:3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2"/>
      <c r="AC236" s="3"/>
      <c r="AD236" s="3"/>
      <c r="AE236" s="3"/>
    </row>
    <row r="237" spans="1:3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2"/>
      <c r="AC237" s="3"/>
      <c r="AD237" s="3"/>
      <c r="AE237" s="3"/>
    </row>
    <row r="238" spans="1:3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2"/>
      <c r="AC238" s="3"/>
      <c r="AD238" s="3"/>
      <c r="AE238" s="3"/>
    </row>
    <row r="239" spans="1:3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2"/>
      <c r="AC239" s="3"/>
      <c r="AD239" s="3"/>
      <c r="AE239" s="3"/>
    </row>
    <row r="240" spans="1:3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2"/>
      <c r="AC240" s="3"/>
      <c r="AD240" s="3"/>
      <c r="AE240" s="3"/>
    </row>
    <row r="241" spans="1:3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2"/>
      <c r="AC241" s="3"/>
      <c r="AD241" s="3"/>
      <c r="AE241" s="3"/>
    </row>
    <row r="242" spans="1:3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2"/>
      <c r="AC242" s="3"/>
      <c r="AD242" s="3"/>
      <c r="AE242" s="3"/>
    </row>
    <row r="243" spans="1:3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2"/>
      <c r="AC243" s="3"/>
      <c r="AD243" s="3"/>
      <c r="AE243" s="3"/>
    </row>
    <row r="244" spans="1:3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2"/>
      <c r="AC244" s="3"/>
      <c r="AD244" s="3"/>
      <c r="AE244" s="3"/>
    </row>
    <row r="245" spans="1:3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2"/>
      <c r="AC245" s="3"/>
      <c r="AD245" s="3"/>
      <c r="AE245" s="3"/>
    </row>
    <row r="246" spans="1:3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2"/>
      <c r="AC246" s="3"/>
      <c r="AD246" s="3"/>
      <c r="AE246" s="3"/>
    </row>
    <row r="247" spans="1:3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2"/>
      <c r="AC247" s="3"/>
      <c r="AD247" s="3"/>
      <c r="AE247" s="3"/>
    </row>
    <row r="248" spans="1:3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2"/>
      <c r="AC248" s="3"/>
      <c r="AD248" s="3"/>
      <c r="AE248" s="3"/>
    </row>
    <row r="249" spans="1:3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2"/>
      <c r="AC249" s="3"/>
      <c r="AD249" s="3"/>
      <c r="AE249" s="3"/>
    </row>
    <row r="250" spans="1:3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2"/>
      <c r="AC250" s="3"/>
      <c r="AD250" s="3"/>
      <c r="AE250" s="3"/>
    </row>
    <row r="251" spans="1:3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2"/>
      <c r="AC251" s="3"/>
      <c r="AD251" s="3"/>
      <c r="AE251" s="3"/>
    </row>
    <row r="252" spans="1:3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2"/>
      <c r="AC252" s="3"/>
      <c r="AD252" s="3"/>
      <c r="AE252" s="3"/>
    </row>
    <row r="253" spans="1:3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2"/>
      <c r="AC253" s="3"/>
      <c r="AD253" s="3"/>
      <c r="AE253" s="3"/>
    </row>
    <row r="254" spans="1:3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2"/>
      <c r="AC254" s="3"/>
      <c r="AD254" s="3"/>
      <c r="AE254" s="3"/>
    </row>
    <row r="255" spans="1:3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2"/>
      <c r="AC255" s="3"/>
      <c r="AD255" s="3"/>
      <c r="AE255" s="3"/>
    </row>
    <row r="256" spans="1:3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2"/>
      <c r="AC256" s="3"/>
      <c r="AD256" s="3"/>
      <c r="AE256" s="3"/>
    </row>
    <row r="257" spans="1:3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2"/>
      <c r="AC257" s="3"/>
      <c r="AD257" s="3"/>
      <c r="AE257" s="3"/>
    </row>
    <row r="258" spans="1:3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2"/>
      <c r="AC258" s="3"/>
      <c r="AD258" s="3"/>
      <c r="AE258" s="3"/>
    </row>
    <row r="259" spans="1:3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2"/>
      <c r="AC259" s="3"/>
      <c r="AD259" s="3"/>
      <c r="AE259" s="3"/>
    </row>
    <row r="260" spans="1:3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2"/>
      <c r="AC260" s="3"/>
      <c r="AD260" s="3"/>
      <c r="AE260" s="3"/>
    </row>
    <row r="261" spans="1:3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2"/>
      <c r="AC261" s="3"/>
      <c r="AD261" s="3"/>
      <c r="AE261" s="3"/>
    </row>
    <row r="262" spans="1:3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2"/>
      <c r="AC262" s="3"/>
      <c r="AD262" s="3"/>
      <c r="AE262" s="3"/>
    </row>
    <row r="263" spans="1:3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2"/>
      <c r="AC263" s="3"/>
      <c r="AD263" s="3"/>
      <c r="AE263" s="3"/>
    </row>
    <row r="264" spans="1:3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2"/>
      <c r="AC264" s="3"/>
      <c r="AD264" s="3"/>
      <c r="AE264" s="3"/>
    </row>
    <row r="265" spans="1:3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2"/>
      <c r="AC265" s="3"/>
      <c r="AD265" s="3"/>
      <c r="AE265" s="3"/>
    </row>
    <row r="266" spans="1:3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2"/>
      <c r="AC266" s="3"/>
      <c r="AD266" s="3"/>
      <c r="AE266" s="3"/>
    </row>
    <row r="267" spans="1:3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2"/>
      <c r="AC267" s="3"/>
      <c r="AD267" s="3"/>
      <c r="AE267" s="3"/>
    </row>
    <row r="268" spans="1:3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2"/>
      <c r="AC268" s="3"/>
      <c r="AD268" s="3"/>
      <c r="AE268" s="3"/>
    </row>
    <row r="269" spans="1:3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2"/>
      <c r="AC269" s="3"/>
      <c r="AD269" s="3"/>
      <c r="AE269" s="3"/>
    </row>
    <row r="270" spans="1:3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2"/>
      <c r="AC270" s="3"/>
      <c r="AD270" s="3"/>
      <c r="AE270" s="3"/>
    </row>
    <row r="271" spans="1:3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2"/>
      <c r="AC271" s="3"/>
      <c r="AD271" s="3"/>
      <c r="AE271" s="3"/>
    </row>
    <row r="272" spans="1:3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2"/>
      <c r="AC272" s="3"/>
      <c r="AD272" s="3"/>
      <c r="AE272" s="3"/>
    </row>
    <row r="273" spans="1:3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2"/>
      <c r="AC273" s="3"/>
      <c r="AD273" s="3"/>
      <c r="AE273" s="3"/>
    </row>
    <row r="274" spans="1:3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2"/>
      <c r="AC274" s="3"/>
      <c r="AD274" s="3"/>
      <c r="AE274" s="3"/>
    </row>
    <row r="275" spans="1:3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2"/>
      <c r="AC275" s="3"/>
      <c r="AD275" s="3"/>
      <c r="AE275" s="3"/>
    </row>
    <row r="276" spans="1:3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2"/>
      <c r="AC276" s="3"/>
      <c r="AD276" s="3"/>
      <c r="AE276" s="3"/>
    </row>
    <row r="277" spans="1:3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2"/>
      <c r="AC277" s="3"/>
      <c r="AD277" s="3"/>
      <c r="AE277" s="3"/>
    </row>
    <row r="278" spans="1:3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2"/>
      <c r="AC278" s="3"/>
      <c r="AD278" s="3"/>
      <c r="AE278" s="3"/>
    </row>
    <row r="279" spans="1:3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2"/>
      <c r="AC279" s="3"/>
      <c r="AD279" s="3"/>
      <c r="AE279" s="3"/>
    </row>
    <row r="280" spans="1:3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2"/>
      <c r="AC280" s="3"/>
      <c r="AD280" s="3"/>
      <c r="AE280" s="3"/>
    </row>
    <row r="281" spans="1:3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2"/>
      <c r="AC281" s="3"/>
      <c r="AD281" s="3"/>
      <c r="AE281" s="3"/>
    </row>
    <row r="282" spans="1:3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2"/>
      <c r="AC282" s="3"/>
      <c r="AD282" s="3"/>
      <c r="AE282" s="3"/>
    </row>
    <row r="283" spans="1:3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2"/>
      <c r="AC283" s="3"/>
      <c r="AD283" s="3"/>
      <c r="AE283" s="3"/>
    </row>
    <row r="284" spans="1:3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2"/>
      <c r="AC284" s="3"/>
      <c r="AD284" s="3"/>
      <c r="AE284" s="3"/>
    </row>
    <row r="285" spans="1:3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2"/>
      <c r="AC285" s="3"/>
      <c r="AD285" s="3"/>
      <c r="AE285" s="3"/>
    </row>
    <row r="286" spans="1:3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2"/>
      <c r="AC286" s="3"/>
      <c r="AD286" s="3"/>
      <c r="AE286" s="3"/>
    </row>
    <row r="287" spans="1:3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2"/>
      <c r="AC287" s="3"/>
      <c r="AD287" s="3"/>
      <c r="AE287" s="3"/>
    </row>
    <row r="288" spans="1:3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2"/>
      <c r="AC288" s="3"/>
      <c r="AD288" s="3"/>
      <c r="AE288" s="3"/>
    </row>
    <row r="289" spans="1:3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2"/>
      <c r="AC289" s="3"/>
      <c r="AD289" s="3"/>
      <c r="AE289" s="3"/>
    </row>
    <row r="290" spans="1:3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2"/>
      <c r="AC290" s="3"/>
      <c r="AD290" s="3"/>
      <c r="AE290" s="3"/>
    </row>
    <row r="291" spans="1:3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2"/>
      <c r="AC291" s="3"/>
      <c r="AD291" s="3"/>
      <c r="AE291" s="3"/>
    </row>
    <row r="292" spans="1:3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2"/>
      <c r="AC292" s="3"/>
      <c r="AD292" s="3"/>
      <c r="AE292" s="3"/>
    </row>
    <row r="293" spans="1:3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2"/>
      <c r="AC293" s="3"/>
      <c r="AD293" s="3"/>
      <c r="AE293" s="3"/>
    </row>
    <row r="294" spans="1:3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2"/>
      <c r="AC294" s="3"/>
      <c r="AD294" s="3"/>
      <c r="AE294" s="3"/>
    </row>
    <row r="295" spans="1:3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2"/>
      <c r="AC295" s="3"/>
      <c r="AD295" s="3"/>
      <c r="AE295" s="3"/>
    </row>
    <row r="296" spans="1:3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2"/>
      <c r="AC296" s="3"/>
      <c r="AD296" s="3"/>
      <c r="AE296" s="3"/>
    </row>
    <row r="297" spans="1:3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2"/>
      <c r="AC297" s="3"/>
      <c r="AD297" s="3"/>
      <c r="AE297" s="3"/>
    </row>
    <row r="298" spans="1:3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2"/>
      <c r="AC298" s="3"/>
      <c r="AD298" s="3"/>
      <c r="AE298" s="3"/>
    </row>
    <row r="299" spans="1:3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2"/>
      <c r="AC299" s="3"/>
      <c r="AD299" s="3"/>
      <c r="AE299" s="3"/>
    </row>
    <row r="300" spans="1:3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2"/>
      <c r="AC300" s="3"/>
      <c r="AD300" s="3"/>
      <c r="AE300" s="3"/>
    </row>
    <row r="301" spans="1:3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2"/>
      <c r="AC301" s="3"/>
      <c r="AD301" s="3"/>
      <c r="AE301" s="3"/>
    </row>
    <row r="302" spans="1:3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2"/>
      <c r="AC302" s="3"/>
      <c r="AD302" s="3"/>
      <c r="AE302" s="3"/>
    </row>
    <row r="303" spans="1:3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2"/>
      <c r="AC303" s="3"/>
      <c r="AD303" s="3"/>
      <c r="AE303" s="3"/>
    </row>
    <row r="304" spans="1:3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2"/>
      <c r="AC304" s="3"/>
      <c r="AD304" s="3"/>
      <c r="AE304" s="3"/>
    </row>
    <row r="305" spans="1:3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2"/>
      <c r="AC305" s="3"/>
      <c r="AD305" s="3"/>
      <c r="AE305" s="3"/>
    </row>
    <row r="306" spans="1:3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2"/>
      <c r="AC306" s="3"/>
      <c r="AD306" s="3"/>
      <c r="AE306" s="3"/>
    </row>
    <row r="307" spans="1:3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2"/>
      <c r="AC307" s="3"/>
      <c r="AD307" s="3"/>
      <c r="AE307" s="3"/>
    </row>
    <row r="308" spans="1:3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2"/>
      <c r="AC308" s="3"/>
      <c r="AD308" s="3"/>
      <c r="AE308" s="3"/>
    </row>
    <row r="309" spans="1:3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2"/>
      <c r="AC309" s="3"/>
      <c r="AD309" s="3"/>
      <c r="AE309" s="3"/>
    </row>
    <row r="310" spans="1:3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2"/>
      <c r="AC310" s="3"/>
      <c r="AD310" s="3"/>
      <c r="AE310" s="3"/>
    </row>
    <row r="311" spans="1:3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2"/>
      <c r="AC311" s="3"/>
      <c r="AD311" s="3"/>
      <c r="AE311" s="3"/>
    </row>
    <row r="312" spans="1:3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2"/>
      <c r="AC312" s="3"/>
      <c r="AD312" s="3"/>
      <c r="AE312" s="3"/>
    </row>
    <row r="313" spans="1:3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2"/>
      <c r="AC313" s="3"/>
      <c r="AD313" s="3"/>
      <c r="AE313" s="3"/>
    </row>
    <row r="314" spans="1:3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2"/>
      <c r="AC314" s="3"/>
      <c r="AD314" s="3"/>
      <c r="AE314" s="3"/>
    </row>
    <row r="315" spans="1:3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2"/>
      <c r="AC315" s="3"/>
      <c r="AD315" s="3"/>
      <c r="AE315" s="3"/>
    </row>
    <row r="316" spans="1:3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2"/>
      <c r="AC316" s="3"/>
      <c r="AD316" s="3"/>
      <c r="AE316" s="3"/>
    </row>
    <row r="317" spans="1:3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2"/>
      <c r="AC317" s="3"/>
      <c r="AD317" s="3"/>
      <c r="AE317" s="3"/>
    </row>
    <row r="318" spans="1:3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2"/>
      <c r="AC318" s="3"/>
      <c r="AD318" s="3"/>
      <c r="AE318" s="3"/>
    </row>
    <row r="319" spans="1:3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2"/>
      <c r="AC319" s="3"/>
      <c r="AD319" s="3"/>
      <c r="AE319" s="3"/>
    </row>
    <row r="320" spans="1:3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2"/>
      <c r="AC320" s="3"/>
      <c r="AD320" s="3"/>
      <c r="AE320" s="3"/>
    </row>
    <row r="321" spans="1:3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2"/>
      <c r="AC321" s="3"/>
      <c r="AD321" s="3"/>
      <c r="AE321" s="3"/>
    </row>
    <row r="322" spans="1:3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2"/>
      <c r="AC322" s="3"/>
      <c r="AD322" s="3"/>
      <c r="AE322" s="3"/>
    </row>
    <row r="323" spans="1:3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2"/>
      <c r="AC323" s="3"/>
      <c r="AD323" s="3"/>
      <c r="AE323" s="3"/>
    </row>
    <row r="324" spans="1:3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2"/>
      <c r="AC324" s="3"/>
      <c r="AD324" s="3"/>
      <c r="AE324" s="3"/>
    </row>
    <row r="325" spans="1:3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2"/>
      <c r="AC325" s="3"/>
      <c r="AD325" s="3"/>
      <c r="AE325" s="3"/>
    </row>
    <row r="326" spans="1:3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2"/>
      <c r="AC326" s="3"/>
      <c r="AD326" s="3"/>
      <c r="AE326" s="3"/>
    </row>
    <row r="327" spans="1:3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2"/>
      <c r="AC327" s="3"/>
      <c r="AD327" s="3"/>
      <c r="AE327" s="3"/>
    </row>
    <row r="328" spans="1:3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2"/>
      <c r="AC328" s="3"/>
      <c r="AD328" s="3"/>
      <c r="AE328" s="3"/>
    </row>
    <row r="329" spans="1:3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2"/>
      <c r="AC329" s="3"/>
      <c r="AD329" s="3"/>
      <c r="AE329" s="3"/>
    </row>
    <row r="330" spans="1:3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2"/>
      <c r="AC330" s="3"/>
      <c r="AD330" s="3"/>
      <c r="AE330" s="3"/>
    </row>
    <row r="331" spans="1:3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2"/>
      <c r="AC331" s="3"/>
      <c r="AD331" s="3"/>
      <c r="AE331" s="3"/>
    </row>
    <row r="332" spans="1:3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2"/>
      <c r="AC332" s="3"/>
      <c r="AD332" s="3"/>
      <c r="AE332" s="3"/>
    </row>
    <row r="333" spans="1:3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2"/>
      <c r="AC333" s="3"/>
      <c r="AD333" s="3"/>
      <c r="AE333" s="3"/>
    </row>
    <row r="334" spans="1:3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2"/>
      <c r="AC334" s="3"/>
      <c r="AD334" s="3"/>
      <c r="AE334" s="3"/>
    </row>
    <row r="335" spans="1:3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2"/>
      <c r="AC335" s="3"/>
      <c r="AD335" s="3"/>
      <c r="AE335" s="3"/>
    </row>
    <row r="336" spans="1:3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2"/>
      <c r="AC336" s="3"/>
      <c r="AD336" s="3"/>
      <c r="AE336" s="3"/>
    </row>
    <row r="337" spans="1:3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2"/>
      <c r="AC337" s="3"/>
      <c r="AD337" s="3"/>
      <c r="AE337" s="3"/>
    </row>
    <row r="338" spans="1:3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2"/>
      <c r="AC338" s="3"/>
      <c r="AD338" s="3"/>
      <c r="AE338" s="3"/>
    </row>
    <row r="339" spans="1:3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2"/>
      <c r="AC339" s="3"/>
      <c r="AD339" s="3"/>
      <c r="AE339" s="3"/>
    </row>
    <row r="340" spans="1:3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2"/>
      <c r="AC340" s="3"/>
      <c r="AD340" s="3"/>
      <c r="AE340" s="3"/>
    </row>
    <row r="341" spans="1:3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2"/>
      <c r="AC341" s="3"/>
      <c r="AD341" s="3"/>
      <c r="AE341" s="3"/>
    </row>
    <row r="342" spans="1:3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2"/>
      <c r="AC342" s="3"/>
      <c r="AD342" s="3"/>
      <c r="AE342" s="3"/>
    </row>
    <row r="343" spans="1:3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2"/>
      <c r="AC343" s="3"/>
      <c r="AD343" s="3"/>
      <c r="AE343" s="3"/>
    </row>
    <row r="344" spans="1:3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2"/>
      <c r="AC344" s="3"/>
      <c r="AD344" s="3"/>
      <c r="AE344" s="3"/>
    </row>
    <row r="345" spans="1:3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2"/>
      <c r="AC345" s="3"/>
      <c r="AD345" s="3"/>
      <c r="AE345" s="3"/>
    </row>
    <row r="346" spans="1:3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2"/>
      <c r="AC346" s="3"/>
      <c r="AD346" s="3"/>
      <c r="AE346" s="3"/>
    </row>
    <row r="347" spans="1:3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2"/>
      <c r="AC347" s="3"/>
      <c r="AD347" s="3"/>
      <c r="AE347" s="3"/>
    </row>
    <row r="348" spans="1:3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2"/>
      <c r="AC348" s="3"/>
      <c r="AD348" s="3"/>
      <c r="AE348" s="3"/>
    </row>
    <row r="349" spans="1:3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2"/>
      <c r="AC349" s="3"/>
      <c r="AD349" s="3"/>
      <c r="AE349" s="3"/>
    </row>
    <row r="350" spans="1:3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2"/>
      <c r="AC350" s="3"/>
      <c r="AD350" s="3"/>
      <c r="AE350" s="3"/>
    </row>
    <row r="351" spans="1:3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2"/>
      <c r="AC351" s="3"/>
      <c r="AD351" s="3"/>
      <c r="AE351" s="3"/>
    </row>
    <row r="352" spans="1:3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2"/>
      <c r="AC352" s="3"/>
      <c r="AD352" s="3"/>
      <c r="AE352" s="3"/>
    </row>
    <row r="353" spans="1:3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2"/>
      <c r="AC353" s="3"/>
      <c r="AD353" s="3"/>
      <c r="AE353" s="3"/>
    </row>
    <row r="354" spans="1:3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2"/>
      <c r="AC354" s="3"/>
      <c r="AD354" s="3"/>
      <c r="AE354" s="3"/>
    </row>
    <row r="355" spans="1:3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2"/>
      <c r="AC355" s="3"/>
      <c r="AD355" s="3"/>
      <c r="AE355" s="3"/>
    </row>
    <row r="356" spans="1:3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2"/>
      <c r="AC356" s="3"/>
      <c r="AD356" s="3"/>
      <c r="AE356" s="3"/>
    </row>
    <row r="357" spans="1:3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2"/>
      <c r="AC357" s="3"/>
      <c r="AD357" s="3"/>
      <c r="AE357" s="3"/>
    </row>
    <row r="358" spans="1:3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2"/>
      <c r="AC358" s="3"/>
      <c r="AD358" s="3"/>
      <c r="AE358" s="3"/>
    </row>
    <row r="359" spans="1:3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2"/>
      <c r="AC359" s="3"/>
      <c r="AD359" s="3"/>
      <c r="AE359" s="3"/>
    </row>
    <row r="360" spans="1:3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2"/>
      <c r="AC360" s="3"/>
      <c r="AD360" s="3"/>
      <c r="AE360" s="3"/>
    </row>
    <row r="361" spans="1:3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2"/>
      <c r="AC361" s="3"/>
      <c r="AD361" s="3"/>
      <c r="AE361" s="3"/>
    </row>
    <row r="362" spans="1:3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2"/>
      <c r="AC362" s="3"/>
      <c r="AD362" s="3"/>
      <c r="AE362" s="3"/>
    </row>
    <row r="363" spans="1:3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2"/>
      <c r="AC363" s="3"/>
      <c r="AD363" s="3"/>
      <c r="AE363" s="3"/>
    </row>
    <row r="364" spans="1:3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2"/>
      <c r="AC364" s="3"/>
      <c r="AD364" s="3"/>
      <c r="AE364" s="3"/>
    </row>
    <row r="365" spans="1:3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2"/>
      <c r="AC365" s="3"/>
      <c r="AD365" s="3"/>
      <c r="AE365" s="3"/>
    </row>
    <row r="366" spans="1:3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2"/>
      <c r="AC366" s="3"/>
      <c r="AD366" s="3"/>
      <c r="AE366" s="3"/>
    </row>
    <row r="367" spans="1:3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2"/>
      <c r="AC367" s="3"/>
      <c r="AD367" s="3"/>
      <c r="AE367" s="3"/>
    </row>
    <row r="368" spans="1:3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2"/>
      <c r="AC368" s="3"/>
      <c r="AD368" s="3"/>
      <c r="AE368" s="3"/>
    </row>
    <row r="369" spans="1:3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2"/>
      <c r="AC369" s="3"/>
      <c r="AD369" s="3"/>
      <c r="AE369" s="3"/>
    </row>
    <row r="370" spans="1:3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2"/>
      <c r="AC370" s="3"/>
      <c r="AD370" s="3"/>
      <c r="AE370" s="3"/>
    </row>
    <row r="371" spans="1:3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2"/>
      <c r="AC371" s="3"/>
      <c r="AD371" s="3"/>
      <c r="AE371" s="3"/>
    </row>
    <row r="372" spans="1:3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2"/>
      <c r="AC372" s="3"/>
      <c r="AD372" s="3"/>
      <c r="AE372" s="3"/>
    </row>
    <row r="373" spans="1:3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2"/>
      <c r="AC373" s="3"/>
      <c r="AD373" s="3"/>
      <c r="AE373" s="3"/>
    </row>
    <row r="374" spans="1:3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2"/>
      <c r="AC374" s="3"/>
      <c r="AD374" s="3"/>
      <c r="AE374" s="3"/>
    </row>
    <row r="375" spans="1:3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2"/>
      <c r="AC375" s="3"/>
      <c r="AD375" s="3"/>
      <c r="AE375" s="3"/>
    </row>
    <row r="376" spans="1:3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2"/>
      <c r="AC376" s="3"/>
      <c r="AD376" s="3"/>
      <c r="AE376" s="3"/>
    </row>
    <row r="377" spans="1:3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2"/>
      <c r="AC377" s="3"/>
      <c r="AD377" s="3"/>
      <c r="AE377" s="3"/>
    </row>
    <row r="378" spans="1:3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2"/>
      <c r="AC378" s="3"/>
      <c r="AD378" s="3"/>
      <c r="AE378" s="3"/>
    </row>
    <row r="379" spans="1:3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2"/>
      <c r="AC379" s="3"/>
      <c r="AD379" s="3"/>
      <c r="AE379" s="3"/>
    </row>
    <row r="380" spans="1:3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2"/>
      <c r="AC380" s="3"/>
      <c r="AD380" s="3"/>
      <c r="AE380" s="3"/>
    </row>
    <row r="381" spans="1:3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2"/>
      <c r="AC381" s="3"/>
      <c r="AD381" s="3"/>
      <c r="AE381" s="3"/>
    </row>
    <row r="382" spans="1:3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2"/>
      <c r="AC382" s="3"/>
      <c r="AD382" s="3"/>
      <c r="AE382" s="3"/>
    </row>
    <row r="383" spans="1:3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2"/>
      <c r="AC383" s="3"/>
      <c r="AD383" s="3"/>
      <c r="AE383" s="3"/>
    </row>
    <row r="384" spans="1:3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2"/>
      <c r="AC384" s="3"/>
      <c r="AD384" s="3"/>
      <c r="AE384" s="3"/>
    </row>
    <row r="385" spans="1:3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2"/>
      <c r="AC385" s="3"/>
      <c r="AD385" s="3"/>
      <c r="AE385" s="3"/>
    </row>
    <row r="386" spans="1:3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2"/>
      <c r="AC386" s="3"/>
      <c r="AD386" s="3"/>
      <c r="AE386" s="3"/>
    </row>
    <row r="387" spans="1:3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2"/>
      <c r="AC387" s="3"/>
      <c r="AD387" s="3"/>
      <c r="AE387" s="3"/>
    </row>
    <row r="388" spans="1:3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2"/>
      <c r="AC388" s="3"/>
      <c r="AD388" s="3"/>
      <c r="AE388" s="3"/>
    </row>
    <row r="389" spans="1:3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2"/>
      <c r="AC389" s="3"/>
      <c r="AD389" s="3"/>
      <c r="AE389" s="3"/>
    </row>
    <row r="390" spans="1:3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2"/>
      <c r="AC390" s="3"/>
      <c r="AD390" s="3"/>
      <c r="AE390" s="3"/>
    </row>
    <row r="391" spans="1:3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2"/>
      <c r="AC391" s="3"/>
      <c r="AD391" s="3"/>
      <c r="AE391" s="3"/>
    </row>
    <row r="392" spans="1:3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2"/>
      <c r="AC392" s="3"/>
      <c r="AD392" s="3"/>
      <c r="AE392" s="3"/>
    </row>
    <row r="393" spans="1:3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2"/>
      <c r="AC393" s="3"/>
      <c r="AD393" s="3"/>
      <c r="AE393" s="3"/>
    </row>
    <row r="394" spans="1:3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2"/>
      <c r="AC394" s="3"/>
      <c r="AD394" s="3"/>
      <c r="AE394" s="3"/>
    </row>
    <row r="395" spans="1:3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2"/>
      <c r="AC395" s="3"/>
      <c r="AD395" s="3"/>
      <c r="AE395" s="3"/>
    </row>
    <row r="396" spans="1:3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2"/>
      <c r="AC396" s="3"/>
      <c r="AD396" s="3"/>
      <c r="AE396" s="3"/>
    </row>
    <row r="397" spans="1:3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2"/>
      <c r="AC397" s="3"/>
      <c r="AD397" s="3"/>
      <c r="AE397" s="3"/>
    </row>
    <row r="398" spans="1:3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2"/>
      <c r="AC398" s="3"/>
      <c r="AD398" s="3"/>
      <c r="AE398" s="3"/>
    </row>
    <row r="399" spans="1:3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2"/>
      <c r="AC399" s="3"/>
      <c r="AD399" s="3"/>
      <c r="AE399" s="3"/>
    </row>
    <row r="400" spans="1:3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2"/>
      <c r="AC400" s="3"/>
      <c r="AD400" s="3"/>
      <c r="AE400" s="3"/>
    </row>
    <row r="401" spans="1:3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2"/>
      <c r="AC401" s="3"/>
      <c r="AD401" s="3"/>
      <c r="AE401" s="3"/>
    </row>
    <row r="402" spans="1:3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2"/>
      <c r="AC402" s="3"/>
      <c r="AD402" s="3"/>
      <c r="AE402" s="3"/>
    </row>
    <row r="403" spans="1:3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2"/>
      <c r="AC403" s="3"/>
      <c r="AD403" s="3"/>
      <c r="AE403" s="3"/>
    </row>
    <row r="404" spans="1:3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2"/>
      <c r="AC404" s="3"/>
      <c r="AD404" s="3"/>
      <c r="AE404" s="3"/>
    </row>
    <row r="405" spans="1:3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2"/>
      <c r="AC405" s="3"/>
      <c r="AD405" s="3"/>
      <c r="AE405" s="3"/>
    </row>
    <row r="406" spans="1:3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2"/>
      <c r="AC406" s="3"/>
      <c r="AD406" s="3"/>
      <c r="AE406" s="3"/>
    </row>
    <row r="407" spans="1:3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2"/>
      <c r="AC407" s="3"/>
      <c r="AD407" s="3"/>
      <c r="AE407" s="3"/>
    </row>
    <row r="408" spans="1:3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2"/>
      <c r="AC408" s="3"/>
      <c r="AD408" s="3"/>
      <c r="AE408" s="3"/>
    </row>
    <row r="409" spans="1:3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2"/>
      <c r="AC409" s="3"/>
      <c r="AD409" s="3"/>
      <c r="AE409" s="3"/>
    </row>
    <row r="410" spans="1:3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2"/>
      <c r="AC410" s="3"/>
      <c r="AD410" s="3"/>
      <c r="AE410" s="3"/>
    </row>
    <row r="411" spans="1:3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2"/>
      <c r="AC411" s="3"/>
      <c r="AD411" s="3"/>
      <c r="AE411" s="3"/>
    </row>
    <row r="412" spans="1:3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2"/>
      <c r="AC412" s="3"/>
      <c r="AD412" s="3"/>
      <c r="AE412" s="3"/>
    </row>
    <row r="413" spans="1:3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2"/>
      <c r="AC413" s="3"/>
      <c r="AD413" s="3"/>
      <c r="AE413" s="3"/>
    </row>
    <row r="414" spans="1:3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2"/>
      <c r="AC414" s="3"/>
      <c r="AD414" s="3"/>
      <c r="AE414" s="3"/>
    </row>
    <row r="415" spans="1:3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2"/>
      <c r="AC415" s="3"/>
      <c r="AD415" s="3"/>
      <c r="AE415" s="3"/>
    </row>
    <row r="416" spans="1:3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2"/>
      <c r="AC416" s="3"/>
      <c r="AD416" s="3"/>
      <c r="AE416" s="3"/>
    </row>
    <row r="417" spans="1:3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2"/>
      <c r="AC417" s="3"/>
      <c r="AD417" s="3"/>
      <c r="AE417" s="3"/>
    </row>
    <row r="418" spans="1:3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2"/>
      <c r="AC418" s="3"/>
      <c r="AD418" s="3"/>
      <c r="AE418" s="3"/>
    </row>
    <row r="419" spans="1:3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2"/>
      <c r="AC419" s="3"/>
      <c r="AD419" s="3"/>
      <c r="AE419" s="3"/>
    </row>
    <row r="420" spans="1:3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2"/>
      <c r="AC420" s="3"/>
      <c r="AD420" s="3"/>
      <c r="AE420" s="3"/>
    </row>
    <row r="421" spans="1:3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2"/>
      <c r="AC421" s="3"/>
      <c r="AD421" s="3"/>
      <c r="AE421" s="3"/>
    </row>
    <row r="422" spans="1:3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2"/>
      <c r="AC422" s="3"/>
      <c r="AD422" s="3"/>
      <c r="AE422" s="3"/>
    </row>
    <row r="423" spans="1:3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2"/>
      <c r="AC423" s="3"/>
      <c r="AD423" s="3"/>
      <c r="AE423" s="3"/>
    </row>
    <row r="424" spans="1:3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2"/>
      <c r="AC424" s="3"/>
      <c r="AD424" s="3"/>
      <c r="AE424" s="3"/>
    </row>
    <row r="425" spans="1:3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2"/>
      <c r="AC425" s="3"/>
      <c r="AD425" s="3"/>
      <c r="AE425" s="3"/>
    </row>
    <row r="426" spans="1:3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2"/>
      <c r="AC426" s="3"/>
      <c r="AD426" s="3"/>
      <c r="AE426" s="3"/>
    </row>
    <row r="427" spans="1:3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2"/>
      <c r="AC427" s="3"/>
      <c r="AD427" s="3"/>
      <c r="AE427" s="3"/>
    </row>
    <row r="428" spans="1:3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2"/>
      <c r="AC428" s="3"/>
      <c r="AD428" s="3"/>
      <c r="AE428" s="3"/>
    </row>
    <row r="429" spans="1:3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2"/>
      <c r="AC429" s="3"/>
      <c r="AD429" s="3"/>
      <c r="AE429" s="3"/>
    </row>
    <row r="430" spans="1:3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2"/>
      <c r="AC430" s="3"/>
      <c r="AD430" s="3"/>
      <c r="AE430" s="3"/>
    </row>
    <row r="431" spans="1:3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2"/>
      <c r="AC431" s="3"/>
      <c r="AD431" s="3"/>
      <c r="AE431" s="3"/>
    </row>
    <row r="432" spans="1:3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2"/>
      <c r="AC432" s="3"/>
      <c r="AD432" s="3"/>
      <c r="AE432" s="3"/>
    </row>
    <row r="433" spans="1:3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2"/>
      <c r="AC433" s="3"/>
      <c r="AD433" s="3"/>
      <c r="AE433" s="3"/>
    </row>
    <row r="434" spans="1:3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2"/>
      <c r="AC434" s="3"/>
      <c r="AD434" s="3"/>
      <c r="AE434" s="3"/>
    </row>
    <row r="435" spans="1:3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2"/>
      <c r="AC435" s="3"/>
      <c r="AD435" s="3"/>
      <c r="AE435" s="3"/>
    </row>
    <row r="436" spans="1:3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2"/>
      <c r="AC436" s="3"/>
      <c r="AD436" s="3"/>
      <c r="AE436" s="3"/>
    </row>
    <row r="437" spans="1:3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2"/>
      <c r="AC437" s="3"/>
      <c r="AD437" s="3"/>
      <c r="AE437" s="3"/>
    </row>
    <row r="438" spans="1:3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2"/>
      <c r="AC438" s="3"/>
      <c r="AD438" s="3"/>
      <c r="AE438" s="3"/>
    </row>
    <row r="439" spans="1:3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2"/>
      <c r="AC439" s="3"/>
      <c r="AD439" s="3"/>
      <c r="AE439" s="3"/>
    </row>
    <row r="440" spans="1:3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2"/>
      <c r="AC440" s="3"/>
      <c r="AD440" s="3"/>
      <c r="AE440" s="3"/>
    </row>
    <row r="441" spans="1:3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2"/>
      <c r="AC441" s="3"/>
      <c r="AD441" s="3"/>
      <c r="AE441" s="3"/>
    </row>
    <row r="442" spans="1:3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2"/>
      <c r="AC442" s="3"/>
      <c r="AD442" s="3"/>
      <c r="AE442" s="3"/>
    </row>
    <row r="443" spans="1:3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2"/>
      <c r="AC443" s="3"/>
      <c r="AD443" s="3"/>
      <c r="AE443" s="3"/>
    </row>
    <row r="444" spans="1:3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2"/>
      <c r="AC444" s="3"/>
      <c r="AD444" s="3"/>
      <c r="AE444" s="3"/>
    </row>
    <row r="445" spans="1:3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2"/>
      <c r="AC445" s="3"/>
      <c r="AD445" s="3"/>
      <c r="AE445" s="3"/>
    </row>
    <row r="446" spans="1:3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2"/>
      <c r="AC446" s="3"/>
      <c r="AD446" s="3"/>
      <c r="AE446" s="3"/>
    </row>
    <row r="447" spans="1:3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2"/>
      <c r="AC447" s="3"/>
      <c r="AD447" s="3"/>
      <c r="AE447" s="3"/>
    </row>
    <row r="448" spans="1:3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2"/>
      <c r="AC448" s="3"/>
      <c r="AD448" s="3"/>
      <c r="AE448" s="3"/>
    </row>
    <row r="449" spans="1:3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2"/>
      <c r="AC449" s="3"/>
      <c r="AD449" s="3"/>
      <c r="AE449" s="3"/>
    </row>
    <row r="450" spans="1:3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2"/>
      <c r="AC450" s="3"/>
      <c r="AD450" s="3"/>
      <c r="AE450" s="3"/>
    </row>
    <row r="451" spans="1:3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2"/>
      <c r="AC451" s="3"/>
      <c r="AD451" s="3"/>
      <c r="AE451" s="3"/>
    </row>
    <row r="452" spans="1:3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2"/>
      <c r="AC452" s="3"/>
      <c r="AD452" s="3"/>
      <c r="AE452" s="3"/>
    </row>
    <row r="453" spans="1:3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2"/>
      <c r="AC453" s="3"/>
      <c r="AD453" s="3"/>
      <c r="AE453" s="3"/>
    </row>
    <row r="454" spans="1:3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2"/>
      <c r="AC454" s="3"/>
      <c r="AD454" s="3"/>
      <c r="AE454" s="3"/>
    </row>
    <row r="455" spans="1:3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2"/>
      <c r="AC455" s="3"/>
      <c r="AD455" s="3"/>
      <c r="AE455" s="3"/>
    </row>
    <row r="456" spans="1:3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2"/>
      <c r="AC456" s="3"/>
      <c r="AD456" s="3"/>
      <c r="AE456" s="3"/>
    </row>
    <row r="457" spans="1:3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2"/>
      <c r="AC457" s="3"/>
      <c r="AD457" s="3"/>
      <c r="AE457" s="3"/>
    </row>
    <row r="458" spans="1:3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2"/>
      <c r="AC458" s="3"/>
      <c r="AD458" s="3"/>
      <c r="AE458" s="3"/>
    </row>
    <row r="459" spans="1:3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2"/>
      <c r="AC459" s="3"/>
      <c r="AD459" s="3"/>
      <c r="AE459" s="3"/>
    </row>
    <row r="460" spans="1:3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2"/>
      <c r="AC460" s="3"/>
      <c r="AD460" s="3"/>
      <c r="AE460" s="3"/>
    </row>
    <row r="461" spans="1:3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2"/>
      <c r="AC461" s="3"/>
      <c r="AD461" s="3"/>
      <c r="AE461" s="3"/>
    </row>
    <row r="462" spans="1:3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2"/>
      <c r="AC462" s="3"/>
      <c r="AD462" s="3"/>
      <c r="AE462" s="3"/>
    </row>
    <row r="463" spans="1:3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2"/>
      <c r="AC463" s="3"/>
      <c r="AD463" s="3"/>
      <c r="AE463" s="3"/>
    </row>
    <row r="464" spans="1:3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2"/>
      <c r="AC464" s="3"/>
      <c r="AD464" s="3"/>
      <c r="AE464" s="3"/>
    </row>
    <row r="465" spans="1:3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2"/>
      <c r="AC465" s="3"/>
      <c r="AD465" s="3"/>
      <c r="AE465" s="3"/>
    </row>
    <row r="466" spans="1:3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2"/>
      <c r="AC466" s="3"/>
      <c r="AD466" s="3"/>
      <c r="AE466" s="3"/>
    </row>
    <row r="467" spans="1:3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2"/>
      <c r="AC467" s="3"/>
      <c r="AD467" s="3"/>
      <c r="AE467" s="3"/>
    </row>
    <row r="468" spans="1:3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2"/>
      <c r="AC468" s="3"/>
      <c r="AD468" s="3"/>
      <c r="AE468" s="3"/>
    </row>
    <row r="469" spans="1:3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2"/>
      <c r="AC469" s="3"/>
      <c r="AD469" s="3"/>
      <c r="AE469" s="3"/>
    </row>
    <row r="470" spans="1:3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2"/>
      <c r="AC470" s="3"/>
      <c r="AD470" s="3"/>
      <c r="AE470" s="3"/>
    </row>
    <row r="471" spans="1:3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2"/>
      <c r="AC471" s="3"/>
      <c r="AD471" s="3"/>
      <c r="AE471" s="3"/>
    </row>
    <row r="472" spans="1:3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2"/>
      <c r="AC472" s="3"/>
      <c r="AD472" s="3"/>
      <c r="AE472" s="3"/>
    </row>
    <row r="473" spans="1:3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2"/>
      <c r="AC473" s="3"/>
      <c r="AD473" s="3"/>
      <c r="AE473" s="3"/>
    </row>
    <row r="474" spans="1:3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2"/>
      <c r="AC474" s="3"/>
      <c r="AD474" s="3"/>
      <c r="AE474" s="3"/>
    </row>
    <row r="475" spans="1:3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2"/>
      <c r="AC475" s="3"/>
      <c r="AD475" s="3"/>
      <c r="AE475" s="3"/>
    </row>
    <row r="476" spans="1:3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2"/>
      <c r="AC476" s="3"/>
      <c r="AD476" s="3"/>
      <c r="AE476" s="3"/>
    </row>
    <row r="477" spans="1:3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2"/>
      <c r="AC477" s="3"/>
      <c r="AD477" s="3"/>
      <c r="AE477" s="3"/>
    </row>
    <row r="478" spans="1:3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2"/>
      <c r="AC478" s="3"/>
      <c r="AD478" s="3"/>
      <c r="AE478" s="3"/>
    </row>
    <row r="479" spans="1:3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2"/>
      <c r="AC479" s="3"/>
      <c r="AD479" s="3"/>
      <c r="AE479" s="3"/>
    </row>
    <row r="480" spans="1:3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2"/>
      <c r="AC480" s="3"/>
      <c r="AD480" s="3"/>
      <c r="AE480" s="3"/>
    </row>
    <row r="481" spans="1:3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2"/>
      <c r="AC481" s="3"/>
      <c r="AD481" s="3"/>
      <c r="AE481" s="3"/>
    </row>
    <row r="482" spans="1:3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2"/>
      <c r="AC482" s="3"/>
      <c r="AD482" s="3"/>
      <c r="AE482" s="3"/>
    </row>
    <row r="483" spans="1:3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2"/>
      <c r="AC483" s="3"/>
      <c r="AD483" s="3"/>
      <c r="AE483" s="3"/>
    </row>
    <row r="484" spans="1:3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2"/>
      <c r="AC484" s="3"/>
      <c r="AD484" s="3"/>
      <c r="AE484" s="3"/>
    </row>
    <row r="485" spans="1:3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2"/>
      <c r="AC485" s="3"/>
      <c r="AD485" s="3"/>
      <c r="AE485" s="3"/>
    </row>
    <row r="486" spans="1:3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2"/>
      <c r="AC486" s="3"/>
      <c r="AD486" s="3"/>
      <c r="AE486" s="3"/>
    </row>
    <row r="487" spans="1:3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2"/>
      <c r="AC487" s="3"/>
      <c r="AD487" s="3"/>
      <c r="AE487" s="3"/>
    </row>
    <row r="488" spans="1:3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2"/>
      <c r="AC488" s="3"/>
      <c r="AD488" s="3"/>
      <c r="AE488" s="3"/>
    </row>
    <row r="489" spans="1:3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2"/>
      <c r="AC489" s="3"/>
      <c r="AD489" s="3"/>
      <c r="AE489" s="3"/>
    </row>
    <row r="490" spans="1:3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2"/>
      <c r="AC490" s="3"/>
      <c r="AD490" s="3"/>
      <c r="AE490" s="3"/>
    </row>
    <row r="491" spans="1:3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2"/>
      <c r="AC491" s="3"/>
      <c r="AD491" s="3"/>
      <c r="AE491" s="3"/>
    </row>
    <row r="492" spans="1:3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2"/>
      <c r="AC492" s="3"/>
      <c r="AD492" s="3"/>
      <c r="AE492" s="3"/>
    </row>
    <row r="493" spans="1:3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2"/>
      <c r="AC493" s="3"/>
      <c r="AD493" s="3"/>
      <c r="AE493" s="3"/>
    </row>
    <row r="494" spans="1:3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2"/>
      <c r="AC494" s="3"/>
      <c r="AD494" s="3"/>
      <c r="AE494" s="3"/>
    </row>
    <row r="495" spans="1:3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2"/>
      <c r="AC495" s="3"/>
      <c r="AD495" s="3"/>
      <c r="AE495" s="3"/>
    </row>
    <row r="496" spans="1:3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2"/>
      <c r="AC496" s="3"/>
      <c r="AD496" s="3"/>
      <c r="AE496" s="3"/>
    </row>
    <row r="497" spans="1:3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2"/>
      <c r="AC497" s="3"/>
      <c r="AD497" s="3"/>
      <c r="AE497" s="3"/>
    </row>
    <row r="498" spans="1:3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2"/>
      <c r="AC498" s="3"/>
      <c r="AD498" s="3"/>
      <c r="AE498" s="3"/>
    </row>
    <row r="499" spans="1:3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2"/>
      <c r="AC499" s="3"/>
      <c r="AD499" s="3"/>
      <c r="AE499" s="3"/>
    </row>
    <row r="500" spans="1:3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2"/>
      <c r="AC500" s="3"/>
      <c r="AD500" s="3"/>
      <c r="AE500" s="3"/>
    </row>
    <row r="501" spans="1:3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2"/>
      <c r="AC501" s="3"/>
      <c r="AD501" s="3"/>
      <c r="AE501" s="3"/>
    </row>
    <row r="502" spans="1:3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2"/>
      <c r="AC502" s="3"/>
      <c r="AD502" s="3"/>
      <c r="AE502" s="3"/>
    </row>
    <row r="503" spans="1:3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2"/>
      <c r="AC503" s="3"/>
      <c r="AD503" s="3"/>
      <c r="AE503" s="3"/>
    </row>
    <row r="504" spans="1:3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2"/>
      <c r="AC504" s="3"/>
      <c r="AD504" s="3"/>
      <c r="AE504" s="3"/>
    </row>
    <row r="505" spans="1:3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2"/>
      <c r="AC505" s="3"/>
      <c r="AD505" s="3"/>
      <c r="AE505" s="3"/>
    </row>
    <row r="506" spans="1:3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2"/>
      <c r="AC506" s="3"/>
      <c r="AD506" s="3"/>
      <c r="AE506" s="3"/>
    </row>
    <row r="507" spans="1:3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2"/>
      <c r="AC507" s="3"/>
      <c r="AD507" s="3"/>
      <c r="AE507" s="3"/>
    </row>
    <row r="508" spans="1:3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2"/>
      <c r="AC508" s="3"/>
      <c r="AD508" s="3"/>
      <c r="AE508" s="3"/>
    </row>
    <row r="509" spans="1:3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2"/>
      <c r="AC509" s="3"/>
      <c r="AD509" s="3"/>
      <c r="AE509" s="3"/>
    </row>
    <row r="510" spans="1:3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2"/>
      <c r="AC510" s="3"/>
      <c r="AD510" s="3"/>
      <c r="AE510" s="3"/>
    </row>
    <row r="511" spans="1:3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2"/>
      <c r="AC511" s="3"/>
      <c r="AD511" s="3"/>
      <c r="AE511" s="3"/>
    </row>
    <row r="512" spans="1:3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2"/>
      <c r="AC512" s="3"/>
      <c r="AD512" s="3"/>
      <c r="AE512" s="3"/>
    </row>
    <row r="513" spans="1:3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2"/>
      <c r="AC513" s="3"/>
      <c r="AD513" s="3"/>
      <c r="AE513" s="3"/>
    </row>
    <row r="514" spans="1:3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2"/>
      <c r="AC514" s="3"/>
      <c r="AD514" s="3"/>
      <c r="AE514" s="3"/>
    </row>
    <row r="515" spans="1:3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2"/>
      <c r="AC515" s="3"/>
      <c r="AD515" s="3"/>
      <c r="AE515" s="3"/>
    </row>
    <row r="516" spans="1:3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2"/>
      <c r="AC516" s="3"/>
      <c r="AD516" s="3"/>
      <c r="AE516" s="3"/>
    </row>
    <row r="517" spans="1:3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2"/>
      <c r="AC517" s="3"/>
      <c r="AD517" s="3"/>
      <c r="AE517" s="3"/>
    </row>
    <row r="518" spans="1:3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2"/>
      <c r="AC518" s="3"/>
      <c r="AD518" s="3"/>
      <c r="AE518" s="3"/>
    </row>
    <row r="519" spans="1:3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2"/>
      <c r="AC519" s="3"/>
      <c r="AD519" s="3"/>
      <c r="AE519" s="3"/>
    </row>
    <row r="520" spans="1:3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2"/>
      <c r="AC520" s="3"/>
      <c r="AD520" s="3"/>
      <c r="AE520" s="3"/>
    </row>
    <row r="521" spans="1:3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2"/>
      <c r="AC521" s="3"/>
      <c r="AD521" s="3"/>
      <c r="AE521" s="3"/>
    </row>
    <row r="522" spans="1:3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2"/>
      <c r="AC522" s="3"/>
      <c r="AD522" s="3"/>
      <c r="AE522" s="3"/>
    </row>
    <row r="523" spans="1:3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2"/>
      <c r="AC523" s="3"/>
      <c r="AD523" s="3"/>
      <c r="AE523" s="3"/>
    </row>
    <row r="524" spans="1:3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2"/>
      <c r="AC524" s="3"/>
      <c r="AD524" s="3"/>
      <c r="AE524" s="3"/>
    </row>
    <row r="525" spans="1:3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2"/>
      <c r="AC525" s="3"/>
      <c r="AD525" s="3"/>
      <c r="AE525" s="3"/>
    </row>
    <row r="526" spans="1:3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2"/>
      <c r="AC526" s="3"/>
      <c r="AD526" s="3"/>
      <c r="AE526" s="3"/>
    </row>
    <row r="527" spans="1:3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2"/>
      <c r="AC527" s="3"/>
      <c r="AD527" s="3"/>
      <c r="AE527" s="3"/>
    </row>
    <row r="528" spans="1:3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2"/>
      <c r="AC528" s="3"/>
      <c r="AD528" s="3"/>
      <c r="AE528" s="3"/>
    </row>
    <row r="529" spans="1:3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2"/>
      <c r="AC529" s="3"/>
      <c r="AD529" s="3"/>
      <c r="AE529" s="3"/>
    </row>
    <row r="530" spans="1:3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2"/>
      <c r="AC530" s="3"/>
      <c r="AD530" s="3"/>
      <c r="AE530" s="3"/>
    </row>
    <row r="531" spans="1:3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2"/>
      <c r="AC531" s="3"/>
      <c r="AD531" s="3"/>
      <c r="AE531" s="3"/>
    </row>
    <row r="532" spans="1:3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2"/>
      <c r="AC532" s="3"/>
      <c r="AD532" s="3"/>
      <c r="AE532" s="3"/>
    </row>
    <row r="533" spans="1:3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2"/>
      <c r="AC533" s="3"/>
      <c r="AD533" s="3"/>
      <c r="AE533" s="3"/>
    </row>
    <row r="534" spans="1:3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2"/>
      <c r="AC534" s="3"/>
      <c r="AD534" s="3"/>
      <c r="AE534" s="3"/>
    </row>
    <row r="535" spans="1:3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2"/>
      <c r="AC535" s="3"/>
      <c r="AD535" s="3"/>
      <c r="AE535" s="3"/>
    </row>
    <row r="536" spans="1:3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2"/>
      <c r="AC536" s="3"/>
      <c r="AD536" s="3"/>
      <c r="AE536" s="3"/>
    </row>
    <row r="537" spans="1:3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2"/>
      <c r="AC537" s="3"/>
      <c r="AD537" s="3"/>
      <c r="AE537" s="3"/>
    </row>
    <row r="538" spans="1:3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2"/>
      <c r="AC538" s="3"/>
      <c r="AD538" s="3"/>
      <c r="AE538" s="3"/>
    </row>
    <row r="539" spans="1:3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2"/>
      <c r="AC539" s="3"/>
      <c r="AD539" s="3"/>
      <c r="AE539" s="3"/>
    </row>
    <row r="540" spans="1:3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2"/>
      <c r="AC540" s="3"/>
      <c r="AD540" s="3"/>
      <c r="AE540" s="3"/>
    </row>
    <row r="541" spans="1:3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2"/>
      <c r="AC541" s="3"/>
      <c r="AD541" s="3"/>
      <c r="AE541" s="3"/>
    </row>
    <row r="542" spans="1:3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2"/>
      <c r="AC542" s="3"/>
      <c r="AD542" s="3"/>
      <c r="AE542" s="3"/>
    </row>
    <row r="543" spans="1:3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2"/>
      <c r="AC543" s="3"/>
      <c r="AD543" s="3"/>
      <c r="AE543" s="3"/>
    </row>
    <row r="544" spans="1:3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2"/>
      <c r="AC544" s="3"/>
      <c r="AD544" s="3"/>
      <c r="AE544" s="3"/>
    </row>
    <row r="545" spans="1:3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2"/>
      <c r="AC545" s="3"/>
      <c r="AD545" s="3"/>
      <c r="AE545" s="3"/>
    </row>
    <row r="546" spans="1:3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2"/>
      <c r="AC546" s="3"/>
      <c r="AD546" s="3"/>
      <c r="AE546" s="3"/>
    </row>
    <row r="547" spans="1:3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2"/>
      <c r="AC547" s="3"/>
      <c r="AD547" s="3"/>
      <c r="AE547" s="3"/>
    </row>
    <row r="548" spans="1:3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2"/>
      <c r="AC548" s="3"/>
      <c r="AD548" s="3"/>
      <c r="AE548" s="3"/>
    </row>
    <row r="549" spans="1:3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2"/>
      <c r="AC549" s="3"/>
      <c r="AD549" s="3"/>
      <c r="AE549" s="3"/>
    </row>
    <row r="550" spans="1:3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2"/>
      <c r="AC550" s="3"/>
      <c r="AD550" s="3"/>
      <c r="AE550" s="3"/>
    </row>
    <row r="551" spans="1:3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2"/>
      <c r="AC551" s="3"/>
      <c r="AD551" s="3"/>
      <c r="AE551" s="3"/>
    </row>
    <row r="552" spans="1:3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2"/>
      <c r="AC552" s="3"/>
      <c r="AD552" s="3"/>
      <c r="AE552" s="3"/>
    </row>
    <row r="553" spans="1:3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2"/>
      <c r="AC553" s="3"/>
      <c r="AD553" s="3"/>
      <c r="AE553" s="3"/>
    </row>
    <row r="554" spans="1:3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2"/>
      <c r="AC554" s="3"/>
      <c r="AD554" s="3"/>
      <c r="AE554" s="3"/>
    </row>
    <row r="555" spans="1:3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2"/>
      <c r="AC555" s="3"/>
      <c r="AD555" s="3"/>
      <c r="AE555" s="3"/>
    </row>
    <row r="556" spans="1:3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2"/>
      <c r="AC556" s="3"/>
      <c r="AD556" s="3"/>
      <c r="AE556" s="3"/>
    </row>
    <row r="557" spans="1:3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2"/>
      <c r="AC557" s="3"/>
      <c r="AD557" s="3"/>
      <c r="AE557" s="3"/>
    </row>
    <row r="558" spans="1:3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2"/>
      <c r="AC558" s="3"/>
      <c r="AD558" s="3"/>
      <c r="AE558" s="3"/>
    </row>
    <row r="559" spans="1:3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2"/>
      <c r="AC559" s="3"/>
      <c r="AD559" s="3"/>
      <c r="AE559" s="3"/>
    </row>
    <row r="560" spans="1:3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2"/>
      <c r="AC560" s="3"/>
      <c r="AD560" s="3"/>
      <c r="AE560" s="3"/>
    </row>
    <row r="561" spans="1:3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2"/>
      <c r="AC561" s="3"/>
      <c r="AD561" s="3"/>
      <c r="AE561" s="3"/>
    </row>
    <row r="562" spans="1:3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2"/>
      <c r="AC562" s="3"/>
      <c r="AD562" s="3"/>
      <c r="AE562" s="3"/>
    </row>
    <row r="563" spans="1:3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2"/>
      <c r="AC563" s="3"/>
      <c r="AD563" s="3"/>
      <c r="AE563" s="3"/>
    </row>
    <row r="564" spans="1:3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2"/>
      <c r="AC564" s="3"/>
      <c r="AD564" s="3"/>
      <c r="AE564" s="3"/>
    </row>
    <row r="565" spans="1:3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2"/>
      <c r="AC565" s="3"/>
      <c r="AD565" s="3"/>
      <c r="AE565" s="3"/>
    </row>
    <row r="566" spans="1:3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2"/>
      <c r="AC566" s="3"/>
      <c r="AD566" s="3"/>
      <c r="AE566" s="3"/>
    </row>
    <row r="567" spans="1:3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2"/>
      <c r="AC567" s="3"/>
      <c r="AD567" s="3"/>
      <c r="AE567" s="3"/>
    </row>
    <row r="568" spans="1:3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2"/>
      <c r="AC568" s="3"/>
      <c r="AD568" s="3"/>
      <c r="AE568" s="3"/>
    </row>
    <row r="569" spans="1:3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2"/>
      <c r="AC569" s="3"/>
      <c r="AD569" s="3"/>
      <c r="AE569" s="3"/>
    </row>
    <row r="570" spans="1:3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2"/>
      <c r="AC570" s="3"/>
      <c r="AD570" s="3"/>
      <c r="AE570" s="3"/>
    </row>
    <row r="571" spans="1:3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2"/>
      <c r="AC571" s="3"/>
      <c r="AD571" s="3"/>
      <c r="AE571" s="3"/>
    </row>
    <row r="572" spans="1:3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2"/>
      <c r="AC572" s="3"/>
      <c r="AD572" s="3"/>
      <c r="AE572" s="3"/>
    </row>
    <row r="573" spans="1:3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2"/>
      <c r="AC573" s="3"/>
      <c r="AD573" s="3"/>
      <c r="AE573" s="3"/>
    </row>
    <row r="574" spans="1:3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2"/>
      <c r="AC574" s="3"/>
      <c r="AD574" s="3"/>
      <c r="AE574" s="3"/>
    </row>
    <row r="575" spans="1:3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2"/>
      <c r="AC575" s="3"/>
      <c r="AD575" s="3"/>
      <c r="AE575" s="3"/>
    </row>
    <row r="576" spans="1:3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2"/>
      <c r="AC576" s="3"/>
      <c r="AD576" s="3"/>
      <c r="AE576" s="3"/>
    </row>
    <row r="577" spans="1:3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2"/>
      <c r="AC577" s="3"/>
      <c r="AD577" s="3"/>
      <c r="AE577" s="3"/>
    </row>
    <row r="578" spans="1:3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2"/>
      <c r="AC578" s="3"/>
      <c r="AD578" s="3"/>
      <c r="AE578" s="3"/>
    </row>
    <row r="579" spans="1:3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2"/>
      <c r="AC579" s="3"/>
      <c r="AD579" s="3"/>
      <c r="AE579" s="3"/>
    </row>
    <row r="580" spans="1:3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2"/>
      <c r="AC580" s="3"/>
      <c r="AD580" s="3"/>
      <c r="AE580" s="3"/>
    </row>
    <row r="581" spans="1:3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2"/>
      <c r="AC581" s="3"/>
      <c r="AD581" s="3"/>
      <c r="AE581" s="3"/>
    </row>
    <row r="582" spans="1:3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2"/>
      <c r="AC582" s="3"/>
      <c r="AD582" s="3"/>
      <c r="AE582" s="3"/>
    </row>
    <row r="583" spans="1:3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2"/>
      <c r="AC583" s="3"/>
      <c r="AD583" s="3"/>
      <c r="AE583" s="3"/>
    </row>
    <row r="584" spans="1:3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2"/>
      <c r="AC584" s="3"/>
      <c r="AD584" s="3"/>
      <c r="AE584" s="3"/>
    </row>
    <row r="585" spans="1:3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2"/>
      <c r="AC585" s="3"/>
      <c r="AD585" s="3"/>
      <c r="AE585" s="3"/>
    </row>
    <row r="586" spans="1:3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2"/>
      <c r="AC586" s="3"/>
      <c r="AD586" s="3"/>
      <c r="AE586" s="3"/>
    </row>
    <row r="587" spans="1:3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2"/>
      <c r="AC587" s="3"/>
      <c r="AD587" s="3"/>
      <c r="AE587" s="3"/>
    </row>
    <row r="588" spans="1:3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2"/>
      <c r="AC588" s="3"/>
      <c r="AD588" s="3"/>
      <c r="AE588" s="3"/>
    </row>
    <row r="589" spans="1:3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2"/>
      <c r="AC589" s="3"/>
      <c r="AD589" s="3"/>
      <c r="AE589" s="3"/>
    </row>
    <row r="590" spans="1:3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2"/>
      <c r="AC590" s="3"/>
      <c r="AD590" s="3"/>
      <c r="AE590" s="3"/>
    </row>
    <row r="591" spans="1:3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2"/>
      <c r="AC591" s="3"/>
      <c r="AD591" s="3"/>
      <c r="AE591" s="3"/>
    </row>
    <row r="592" spans="1:3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2"/>
      <c r="AC592" s="3"/>
      <c r="AD592" s="3"/>
      <c r="AE592" s="3"/>
    </row>
    <row r="593" spans="1:3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2"/>
      <c r="AC593" s="3"/>
      <c r="AD593" s="3"/>
      <c r="AE593" s="3"/>
    </row>
    <row r="594" spans="1:3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2"/>
      <c r="AC594" s="3"/>
      <c r="AD594" s="3"/>
      <c r="AE594" s="3"/>
    </row>
    <row r="595" spans="1:3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2"/>
      <c r="AC595" s="3"/>
      <c r="AD595" s="3"/>
      <c r="AE595" s="3"/>
    </row>
    <row r="596" spans="1:3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2"/>
      <c r="AC596" s="3"/>
      <c r="AD596" s="3"/>
      <c r="AE596" s="3"/>
    </row>
    <row r="597" spans="1:3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2"/>
      <c r="AC597" s="3"/>
      <c r="AD597" s="3"/>
      <c r="AE597" s="3"/>
    </row>
    <row r="598" spans="1:3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2"/>
      <c r="AC598" s="3"/>
      <c r="AD598" s="3"/>
      <c r="AE598" s="3"/>
    </row>
    <row r="599" spans="1:3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2"/>
      <c r="AC599" s="3"/>
      <c r="AD599" s="3"/>
      <c r="AE599" s="3"/>
    </row>
    <row r="600" spans="1:3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2"/>
      <c r="AC600" s="3"/>
      <c r="AD600" s="3"/>
      <c r="AE600" s="3"/>
    </row>
    <row r="601" spans="1:3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2"/>
      <c r="AC601" s="3"/>
      <c r="AD601" s="3"/>
      <c r="AE601" s="3"/>
    </row>
    <row r="602" spans="1:3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2"/>
      <c r="AC602" s="3"/>
      <c r="AD602" s="3"/>
      <c r="AE602" s="3"/>
    </row>
    <row r="603" spans="1:3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2"/>
      <c r="AC603" s="3"/>
      <c r="AD603" s="3"/>
      <c r="AE603" s="3"/>
    </row>
    <row r="604" spans="1:3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2"/>
      <c r="AC604" s="3"/>
      <c r="AD604" s="3"/>
      <c r="AE604" s="3"/>
    </row>
    <row r="605" spans="1:3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2"/>
      <c r="AC605" s="3"/>
      <c r="AD605" s="3"/>
      <c r="AE605" s="3"/>
    </row>
    <row r="606" spans="1:3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2"/>
      <c r="AC606" s="3"/>
      <c r="AD606" s="3"/>
      <c r="AE606" s="3"/>
    </row>
    <row r="607" spans="1:3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2"/>
      <c r="AC607" s="3"/>
      <c r="AD607" s="3"/>
      <c r="AE607" s="3"/>
    </row>
    <row r="608" spans="1:3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2"/>
      <c r="AC608" s="3"/>
      <c r="AD608" s="3"/>
      <c r="AE608" s="3"/>
    </row>
    <row r="609" spans="1:3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2"/>
      <c r="AC609" s="3"/>
      <c r="AD609" s="3"/>
      <c r="AE609" s="3"/>
    </row>
    <row r="610" spans="1:3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2"/>
      <c r="AC610" s="3"/>
      <c r="AD610" s="3"/>
      <c r="AE610" s="3"/>
    </row>
    <row r="611" spans="1:3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2"/>
      <c r="AC611" s="3"/>
      <c r="AD611" s="3"/>
      <c r="AE611" s="3"/>
    </row>
    <row r="612" spans="1:3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2"/>
      <c r="AC612" s="3"/>
      <c r="AD612" s="3"/>
      <c r="AE612" s="3"/>
    </row>
    <row r="613" spans="1:3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2"/>
      <c r="AC613" s="3"/>
      <c r="AD613" s="3"/>
      <c r="AE613" s="3"/>
    </row>
    <row r="614" spans="1:3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2"/>
      <c r="AC614" s="3"/>
      <c r="AD614" s="3"/>
      <c r="AE614" s="3"/>
    </row>
    <row r="615" spans="1:3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2"/>
      <c r="AC615" s="3"/>
      <c r="AD615" s="3"/>
      <c r="AE615" s="3"/>
    </row>
    <row r="616" spans="1:3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2"/>
      <c r="AC616" s="3"/>
      <c r="AD616" s="3"/>
      <c r="AE616" s="3"/>
    </row>
    <row r="617" spans="1:3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2"/>
      <c r="AC617" s="3"/>
      <c r="AD617" s="3"/>
      <c r="AE617" s="3"/>
    </row>
    <row r="618" spans="1:3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2"/>
      <c r="AC618" s="3"/>
      <c r="AD618" s="3"/>
      <c r="AE618" s="3"/>
    </row>
    <row r="619" spans="1:3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2"/>
      <c r="AC619" s="3"/>
      <c r="AD619" s="3"/>
      <c r="AE619" s="3"/>
    </row>
    <row r="620" spans="1:3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2"/>
      <c r="AC620" s="3"/>
      <c r="AD620" s="3"/>
      <c r="AE620" s="3"/>
    </row>
    <row r="621" spans="1:3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2"/>
      <c r="AC621" s="3"/>
      <c r="AD621" s="3"/>
      <c r="AE621" s="3"/>
    </row>
    <row r="622" spans="1:3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2"/>
      <c r="AC622" s="3"/>
      <c r="AD622" s="3"/>
      <c r="AE622" s="3"/>
    </row>
    <row r="623" spans="1:3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2"/>
      <c r="AC623" s="3"/>
      <c r="AD623" s="3"/>
      <c r="AE623" s="3"/>
    </row>
    <row r="624" spans="1:3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2"/>
      <c r="AC624" s="3"/>
      <c r="AD624" s="3"/>
      <c r="AE624" s="3"/>
    </row>
    <row r="625" spans="1:3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2"/>
      <c r="AC625" s="3"/>
      <c r="AD625" s="3"/>
      <c r="AE625" s="3"/>
    </row>
    <row r="626" spans="1:3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2"/>
      <c r="AC626" s="3"/>
      <c r="AD626" s="3"/>
      <c r="AE626" s="3"/>
    </row>
    <row r="627" spans="1:3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2"/>
      <c r="AC627" s="3"/>
      <c r="AD627" s="3"/>
      <c r="AE627" s="3"/>
    </row>
    <row r="628" spans="1:3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2"/>
      <c r="AC628" s="3"/>
      <c r="AD628" s="3"/>
      <c r="AE628" s="3"/>
    </row>
    <row r="629" spans="1:3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2"/>
      <c r="AC629" s="3"/>
      <c r="AD629" s="3"/>
      <c r="AE629" s="3"/>
    </row>
    <row r="630" spans="1:3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2"/>
      <c r="AC630" s="3"/>
      <c r="AD630" s="3"/>
      <c r="AE630" s="3"/>
    </row>
    <row r="631" spans="1:3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2"/>
      <c r="AC631" s="3"/>
      <c r="AD631" s="3"/>
      <c r="AE631" s="3"/>
    </row>
    <row r="632" spans="1:3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2"/>
      <c r="AC632" s="3"/>
      <c r="AD632" s="3"/>
      <c r="AE632" s="3"/>
    </row>
    <row r="633" spans="1:3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2"/>
      <c r="AC633" s="3"/>
      <c r="AD633" s="3"/>
      <c r="AE633" s="3"/>
    </row>
    <row r="634" spans="1:3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2"/>
      <c r="AC634" s="3"/>
      <c r="AD634" s="3"/>
      <c r="AE634" s="3"/>
    </row>
    <row r="635" spans="1:3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2"/>
      <c r="AC635" s="3"/>
      <c r="AD635" s="3"/>
      <c r="AE635" s="3"/>
    </row>
    <row r="636" spans="1:3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2"/>
      <c r="AC636" s="3"/>
      <c r="AD636" s="3"/>
      <c r="AE636" s="3"/>
    </row>
    <row r="637" spans="1:3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2"/>
      <c r="AC637" s="3"/>
      <c r="AD637" s="3"/>
      <c r="AE637" s="3"/>
    </row>
    <row r="638" spans="1:3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2"/>
      <c r="AC638" s="3"/>
      <c r="AD638" s="3"/>
      <c r="AE638" s="3"/>
    </row>
    <row r="639" spans="1:3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2"/>
      <c r="AC639" s="3"/>
      <c r="AD639" s="3"/>
      <c r="AE639" s="3"/>
    </row>
    <row r="640" spans="1:3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2"/>
      <c r="AC640" s="3"/>
      <c r="AD640" s="3"/>
      <c r="AE640" s="3"/>
    </row>
    <row r="641" spans="1:3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2"/>
      <c r="AC641" s="3"/>
      <c r="AD641" s="3"/>
      <c r="AE641" s="3"/>
    </row>
    <row r="642" spans="1:3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2"/>
      <c r="AC642" s="3"/>
      <c r="AD642" s="3"/>
      <c r="AE642" s="3"/>
    </row>
    <row r="643" spans="1:3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2"/>
      <c r="AC643" s="3"/>
      <c r="AD643" s="3"/>
      <c r="AE643" s="3"/>
    </row>
    <row r="644" spans="1:3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2"/>
      <c r="AC644" s="3"/>
      <c r="AD644" s="3"/>
      <c r="AE644" s="3"/>
    </row>
    <row r="645" spans="1:3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2"/>
      <c r="AC645" s="3"/>
      <c r="AD645" s="3"/>
      <c r="AE645" s="3"/>
    </row>
    <row r="646" spans="1:3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2"/>
      <c r="AC646" s="3"/>
      <c r="AD646" s="3"/>
      <c r="AE646" s="3"/>
    </row>
    <row r="647" spans="1:3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2"/>
      <c r="AC647" s="3"/>
      <c r="AD647" s="3"/>
      <c r="AE647" s="3"/>
    </row>
    <row r="648" spans="1:3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2"/>
      <c r="AC648" s="3"/>
      <c r="AD648" s="3"/>
      <c r="AE648" s="3"/>
    </row>
    <row r="649" spans="1:3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2"/>
      <c r="AC649" s="3"/>
      <c r="AD649" s="3"/>
      <c r="AE649" s="3"/>
    </row>
    <row r="650" spans="1:3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2"/>
      <c r="AC650" s="3"/>
      <c r="AD650" s="3"/>
      <c r="AE650" s="3"/>
    </row>
    <row r="651" spans="1:3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2"/>
      <c r="AC651" s="3"/>
      <c r="AD651" s="3"/>
      <c r="AE651" s="3"/>
    </row>
    <row r="652" spans="1:3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2"/>
      <c r="AC652" s="3"/>
      <c r="AD652" s="3"/>
      <c r="AE652" s="3"/>
    </row>
    <row r="653" spans="1:3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2"/>
      <c r="AC653" s="3"/>
      <c r="AD653" s="3"/>
      <c r="AE653" s="3"/>
    </row>
    <row r="654" spans="1:3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2"/>
      <c r="AC654" s="3"/>
      <c r="AD654" s="3"/>
      <c r="AE654" s="3"/>
    </row>
    <row r="655" spans="1:3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2"/>
      <c r="AC655" s="3"/>
      <c r="AD655" s="3"/>
      <c r="AE655" s="3"/>
    </row>
    <row r="656" spans="1:3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2"/>
      <c r="AC656" s="3"/>
      <c r="AD656" s="3"/>
      <c r="AE656" s="3"/>
    </row>
    <row r="657" spans="1:3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2"/>
      <c r="AC657" s="3"/>
      <c r="AD657" s="3"/>
      <c r="AE657" s="3"/>
    </row>
    <row r="658" spans="1:3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2"/>
      <c r="AC658" s="3"/>
      <c r="AD658" s="3"/>
      <c r="AE658" s="3"/>
    </row>
    <row r="659" spans="1:3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2"/>
      <c r="AC659" s="3"/>
      <c r="AD659" s="3"/>
      <c r="AE659" s="3"/>
    </row>
    <row r="660" spans="1:3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2"/>
      <c r="AC660" s="3"/>
      <c r="AD660" s="3"/>
      <c r="AE660" s="3"/>
    </row>
    <row r="661" spans="1:3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2"/>
      <c r="AC661" s="3"/>
      <c r="AD661" s="3"/>
      <c r="AE661" s="3"/>
    </row>
    <row r="662" spans="1:3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2"/>
      <c r="AC662" s="3"/>
      <c r="AD662" s="3"/>
      <c r="AE662" s="3"/>
    </row>
    <row r="663" spans="1:3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2"/>
      <c r="AC663" s="3"/>
      <c r="AD663" s="3"/>
      <c r="AE663" s="3"/>
    </row>
    <row r="664" spans="1:3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2"/>
      <c r="AC664" s="3"/>
      <c r="AD664" s="3"/>
      <c r="AE664" s="3"/>
    </row>
    <row r="665" spans="1:3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2"/>
      <c r="AC665" s="3"/>
      <c r="AD665" s="3"/>
      <c r="AE665" s="3"/>
    </row>
    <row r="666" spans="1:3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2"/>
      <c r="AC666" s="3"/>
      <c r="AD666" s="3"/>
      <c r="AE666" s="3"/>
    </row>
    <row r="667" spans="1:3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2"/>
      <c r="AC667" s="3"/>
      <c r="AD667" s="3"/>
      <c r="AE667" s="3"/>
    </row>
    <row r="668" spans="1:3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2"/>
      <c r="AC668" s="3"/>
      <c r="AD668" s="3"/>
      <c r="AE668" s="3"/>
    </row>
    <row r="669" spans="1:3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2"/>
      <c r="AC669" s="3"/>
      <c r="AD669" s="3"/>
      <c r="AE669" s="3"/>
    </row>
    <row r="670" spans="1:3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2"/>
      <c r="AC670" s="3"/>
      <c r="AD670" s="3"/>
      <c r="AE670" s="3"/>
    </row>
    <row r="671" spans="1:3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2"/>
      <c r="AC671" s="3"/>
      <c r="AD671" s="3"/>
      <c r="AE671" s="3"/>
    </row>
    <row r="672" spans="1:3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2"/>
      <c r="AC672" s="3"/>
      <c r="AD672" s="3"/>
      <c r="AE672" s="3"/>
    </row>
    <row r="673" spans="1:3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2"/>
      <c r="AC673" s="3"/>
      <c r="AD673" s="3"/>
      <c r="AE673" s="3"/>
    </row>
    <row r="674" spans="1:3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2"/>
      <c r="AC674" s="3"/>
      <c r="AD674" s="3"/>
      <c r="AE674" s="3"/>
    </row>
    <row r="675" spans="1:3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2"/>
      <c r="AC675" s="3"/>
      <c r="AD675" s="3"/>
      <c r="AE675" s="3"/>
    </row>
    <row r="676" spans="1:3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2"/>
      <c r="AC676" s="3"/>
      <c r="AD676" s="3"/>
      <c r="AE676" s="3"/>
    </row>
    <row r="677" spans="1:3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2"/>
      <c r="AC677" s="3"/>
      <c r="AD677" s="3"/>
      <c r="AE677" s="3"/>
    </row>
    <row r="678" spans="1:3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2"/>
      <c r="AC678" s="3"/>
      <c r="AD678" s="3"/>
      <c r="AE678" s="3"/>
    </row>
    <row r="679" spans="1:3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2"/>
      <c r="AC679" s="3"/>
      <c r="AD679" s="3"/>
      <c r="AE679" s="3"/>
    </row>
    <row r="680" spans="1:3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2"/>
      <c r="AC680" s="3"/>
      <c r="AD680" s="3"/>
      <c r="AE680" s="3"/>
    </row>
    <row r="681" spans="1:3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2"/>
      <c r="AC681" s="3"/>
      <c r="AD681" s="3"/>
      <c r="AE681" s="3"/>
    </row>
    <row r="682" spans="1:3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2"/>
      <c r="AC682" s="3"/>
      <c r="AD682" s="3"/>
      <c r="AE682" s="3"/>
    </row>
    <row r="683" spans="1:3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2"/>
      <c r="AC683" s="3"/>
      <c r="AD683" s="3"/>
      <c r="AE683" s="3"/>
    </row>
    <row r="684" spans="1:3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2"/>
      <c r="AC684" s="3"/>
      <c r="AD684" s="3"/>
      <c r="AE684" s="3"/>
    </row>
    <row r="685" spans="1:3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2"/>
      <c r="AC685" s="3"/>
      <c r="AD685" s="3"/>
      <c r="AE685" s="3"/>
    </row>
    <row r="686" spans="1:3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2"/>
      <c r="AC686" s="3"/>
      <c r="AD686" s="3"/>
      <c r="AE686" s="3"/>
    </row>
    <row r="687" spans="1:3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2"/>
      <c r="AC687" s="3"/>
      <c r="AD687" s="3"/>
      <c r="AE687" s="3"/>
    </row>
    <row r="688" spans="1:3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2"/>
      <c r="AC688" s="3"/>
      <c r="AD688" s="3"/>
      <c r="AE688" s="3"/>
    </row>
    <row r="689" spans="1:3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2"/>
      <c r="AC689" s="3"/>
      <c r="AD689" s="3"/>
      <c r="AE689" s="3"/>
    </row>
    <row r="690" spans="1:3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2"/>
      <c r="AC690" s="3"/>
      <c r="AD690" s="3"/>
      <c r="AE690" s="3"/>
    </row>
    <row r="691" spans="1:3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2"/>
      <c r="AC691" s="3"/>
      <c r="AD691" s="3"/>
      <c r="AE691" s="3"/>
    </row>
    <row r="692" spans="1:3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2"/>
      <c r="AC692" s="3"/>
      <c r="AD692" s="3"/>
      <c r="AE692" s="3"/>
    </row>
    <row r="693" spans="1:3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2"/>
      <c r="AC693" s="3"/>
      <c r="AD693" s="3"/>
      <c r="AE693" s="3"/>
    </row>
    <row r="694" spans="1:3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2"/>
      <c r="AC694" s="3"/>
      <c r="AD694" s="3"/>
      <c r="AE694" s="3"/>
    </row>
    <row r="695" spans="1:3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2"/>
      <c r="AC695" s="3"/>
      <c r="AD695" s="3"/>
      <c r="AE695" s="3"/>
    </row>
    <row r="696" spans="1:3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2"/>
      <c r="AC696" s="3"/>
      <c r="AD696" s="3"/>
      <c r="AE696" s="3"/>
    </row>
    <row r="697" spans="1:3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2"/>
      <c r="AC697" s="3"/>
      <c r="AD697" s="3"/>
      <c r="AE697" s="3"/>
    </row>
    <row r="698" spans="1:3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2"/>
      <c r="AC698" s="3"/>
      <c r="AD698" s="3"/>
      <c r="AE698" s="3"/>
    </row>
    <row r="699" spans="1:3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2"/>
      <c r="AC699" s="3"/>
      <c r="AD699" s="3"/>
      <c r="AE699" s="3"/>
    </row>
    <row r="700" spans="1:3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2"/>
      <c r="AC700" s="3"/>
      <c r="AD700" s="3"/>
      <c r="AE700" s="3"/>
    </row>
    <row r="701" spans="1:3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2"/>
      <c r="AC701" s="3"/>
      <c r="AD701" s="3"/>
      <c r="AE701" s="3"/>
    </row>
    <row r="702" spans="1:3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2"/>
      <c r="AC702" s="3"/>
      <c r="AD702" s="3"/>
      <c r="AE702" s="3"/>
    </row>
    <row r="703" spans="1:3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2"/>
      <c r="AC703" s="3"/>
      <c r="AD703" s="3"/>
      <c r="AE703" s="3"/>
    </row>
    <row r="704" spans="1:3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2"/>
      <c r="AC704" s="3"/>
      <c r="AD704" s="3"/>
      <c r="AE704" s="3"/>
    </row>
    <row r="705" spans="1:3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2"/>
      <c r="AC705" s="3"/>
      <c r="AD705" s="3"/>
      <c r="AE705" s="3"/>
    </row>
    <row r="706" spans="1:3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2"/>
      <c r="AC706" s="3"/>
      <c r="AD706" s="3"/>
      <c r="AE706" s="3"/>
    </row>
    <row r="707" spans="1:3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2"/>
      <c r="AC707" s="3"/>
      <c r="AD707" s="3"/>
      <c r="AE707" s="3"/>
    </row>
    <row r="708" spans="1:3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2"/>
      <c r="AC708" s="3"/>
      <c r="AD708" s="3"/>
      <c r="AE708" s="3"/>
    </row>
    <row r="709" spans="1:3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2"/>
      <c r="AC709" s="3"/>
      <c r="AD709" s="3"/>
      <c r="AE709" s="3"/>
    </row>
    <row r="710" spans="1:3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2"/>
      <c r="AC710" s="3"/>
      <c r="AD710" s="3"/>
      <c r="AE710" s="3"/>
    </row>
    <row r="711" spans="1:3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2"/>
      <c r="AC711" s="3"/>
      <c r="AD711" s="3"/>
      <c r="AE711" s="3"/>
    </row>
    <row r="712" spans="1:3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2"/>
      <c r="AC712" s="3"/>
      <c r="AD712" s="3"/>
      <c r="AE712" s="3"/>
    </row>
    <row r="713" spans="1:3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2"/>
      <c r="AC713" s="3"/>
      <c r="AD713" s="3"/>
      <c r="AE713" s="3"/>
    </row>
    <row r="714" spans="1:3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2"/>
      <c r="AC714" s="3"/>
      <c r="AD714" s="3"/>
      <c r="AE714" s="3"/>
    </row>
    <row r="715" spans="1:3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2"/>
      <c r="AC715" s="3"/>
      <c r="AD715" s="3"/>
      <c r="AE715" s="3"/>
    </row>
    <row r="716" spans="1:3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2"/>
      <c r="AC716" s="3"/>
      <c r="AD716" s="3"/>
      <c r="AE716" s="3"/>
    </row>
    <row r="717" spans="1:3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2"/>
      <c r="AC717" s="3"/>
      <c r="AD717" s="3"/>
      <c r="AE717" s="3"/>
    </row>
    <row r="718" spans="1:3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2"/>
      <c r="AC718" s="3"/>
      <c r="AD718" s="3"/>
      <c r="AE718" s="3"/>
    </row>
    <row r="719" spans="1:3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2"/>
      <c r="AC719" s="3"/>
      <c r="AD719" s="3"/>
      <c r="AE719" s="3"/>
    </row>
    <row r="720" spans="1:3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2"/>
      <c r="AC720" s="3"/>
      <c r="AD720" s="3"/>
      <c r="AE720" s="3"/>
    </row>
    <row r="721" spans="1:3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2"/>
      <c r="AC721" s="3"/>
      <c r="AD721" s="3"/>
      <c r="AE721" s="3"/>
    </row>
    <row r="722" spans="1:3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2"/>
      <c r="AC722" s="3"/>
      <c r="AD722" s="3"/>
      <c r="AE722" s="3"/>
    </row>
    <row r="723" spans="1:3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2"/>
      <c r="AC723" s="3"/>
      <c r="AD723" s="3"/>
      <c r="AE723" s="3"/>
    </row>
    <row r="724" spans="1:3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2"/>
      <c r="AC724" s="3"/>
      <c r="AD724" s="3"/>
      <c r="AE724" s="3"/>
    </row>
    <row r="725" spans="1:3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2"/>
      <c r="AC725" s="3"/>
      <c r="AD725" s="3"/>
      <c r="AE725" s="3"/>
    </row>
    <row r="726" spans="1:3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2"/>
      <c r="AC726" s="3"/>
      <c r="AD726" s="3"/>
      <c r="AE726" s="3"/>
    </row>
    <row r="727" spans="1:3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2"/>
      <c r="AC727" s="3"/>
      <c r="AD727" s="3"/>
      <c r="AE727" s="3"/>
    </row>
    <row r="728" spans="1:3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2"/>
      <c r="AC728" s="3"/>
      <c r="AD728" s="3"/>
      <c r="AE728" s="3"/>
    </row>
    <row r="729" spans="1:3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2"/>
      <c r="AC729" s="3"/>
      <c r="AD729" s="3"/>
      <c r="AE729" s="3"/>
    </row>
    <row r="730" spans="1:3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2"/>
      <c r="AC730" s="3"/>
      <c r="AD730" s="3"/>
      <c r="AE730" s="3"/>
    </row>
    <row r="731" spans="1:3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2"/>
      <c r="AC731" s="3"/>
      <c r="AD731" s="3"/>
      <c r="AE731" s="3"/>
    </row>
    <row r="732" spans="1:3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2"/>
      <c r="AC732" s="3"/>
      <c r="AD732" s="3"/>
      <c r="AE732" s="3"/>
    </row>
    <row r="733" spans="1:3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2"/>
      <c r="AC733" s="3"/>
      <c r="AD733" s="3"/>
      <c r="AE733" s="3"/>
    </row>
    <row r="734" spans="1:3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2"/>
      <c r="AC734" s="3"/>
      <c r="AD734" s="3"/>
      <c r="AE734" s="3"/>
    </row>
    <row r="735" spans="1:3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2"/>
      <c r="AC735" s="3"/>
      <c r="AD735" s="3"/>
      <c r="AE735" s="3"/>
    </row>
    <row r="736" spans="1:3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2"/>
      <c r="AC736" s="3"/>
      <c r="AD736" s="3"/>
      <c r="AE736" s="3"/>
    </row>
    <row r="737" spans="1:3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2"/>
      <c r="AC737" s="3"/>
      <c r="AD737" s="3"/>
      <c r="AE737" s="3"/>
    </row>
    <row r="738" spans="1:3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2"/>
      <c r="AC738" s="3"/>
      <c r="AD738" s="3"/>
      <c r="AE738" s="3"/>
    </row>
    <row r="739" spans="1:3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2"/>
      <c r="AC739" s="3"/>
      <c r="AD739" s="3"/>
      <c r="AE739" s="3"/>
    </row>
    <row r="740" spans="1:3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2"/>
      <c r="AC740" s="3"/>
      <c r="AD740" s="3"/>
      <c r="AE740" s="3"/>
    </row>
    <row r="741" spans="1:3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2"/>
      <c r="AC741" s="3"/>
      <c r="AD741" s="3"/>
      <c r="AE741" s="3"/>
    </row>
    <row r="742" spans="1:3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2"/>
      <c r="AC742" s="3"/>
      <c r="AD742" s="3"/>
      <c r="AE742" s="3"/>
    </row>
    <row r="743" spans="1:3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2"/>
      <c r="AC743" s="3"/>
      <c r="AD743" s="3"/>
      <c r="AE743" s="3"/>
    </row>
    <row r="744" spans="1:3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2"/>
      <c r="AC744" s="3"/>
      <c r="AD744" s="3"/>
      <c r="AE744" s="3"/>
    </row>
    <row r="745" spans="1:3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2"/>
      <c r="AC745" s="3"/>
      <c r="AD745" s="3"/>
      <c r="AE745" s="3"/>
    </row>
    <row r="746" spans="1:3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2"/>
      <c r="AC746" s="3"/>
      <c r="AD746" s="3"/>
      <c r="AE746" s="3"/>
    </row>
    <row r="747" spans="1:3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2"/>
      <c r="AC747" s="3"/>
      <c r="AD747" s="3"/>
      <c r="AE747" s="3"/>
    </row>
    <row r="748" spans="1:3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2"/>
      <c r="AC748" s="3"/>
      <c r="AD748" s="3"/>
      <c r="AE748" s="3"/>
    </row>
    <row r="749" spans="1:3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2"/>
      <c r="AC749" s="3"/>
      <c r="AD749" s="3"/>
      <c r="AE749" s="3"/>
    </row>
    <row r="750" spans="1:3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2"/>
      <c r="AC750" s="3"/>
      <c r="AD750" s="3"/>
      <c r="AE750" s="3"/>
    </row>
    <row r="751" spans="1:3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2"/>
      <c r="AC751" s="3"/>
      <c r="AD751" s="3"/>
      <c r="AE751" s="3"/>
    </row>
    <row r="752" spans="1:3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2"/>
      <c r="AC752" s="3"/>
      <c r="AD752" s="3"/>
      <c r="AE752" s="3"/>
    </row>
    <row r="753" spans="1:3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2"/>
      <c r="AC753" s="3"/>
      <c r="AD753" s="3"/>
      <c r="AE753" s="3"/>
    </row>
    <row r="754" spans="1:3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2"/>
      <c r="AC754" s="3"/>
      <c r="AD754" s="3"/>
      <c r="AE754" s="3"/>
    </row>
    <row r="755" spans="1:3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2"/>
      <c r="AC755" s="3"/>
      <c r="AD755" s="3"/>
      <c r="AE755" s="3"/>
    </row>
    <row r="756" spans="1:3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2"/>
      <c r="AC756" s="3"/>
      <c r="AD756" s="3"/>
      <c r="AE756" s="3"/>
    </row>
    <row r="757" spans="1:3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2"/>
      <c r="AC757" s="3"/>
      <c r="AD757" s="3"/>
      <c r="AE757" s="3"/>
    </row>
    <row r="758" spans="1:3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2"/>
      <c r="AC758" s="3"/>
      <c r="AD758" s="3"/>
      <c r="AE758" s="3"/>
    </row>
    <row r="759" spans="1:3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2"/>
      <c r="AC759" s="3"/>
      <c r="AD759" s="3"/>
      <c r="AE759" s="3"/>
    </row>
    <row r="760" spans="1:3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2"/>
      <c r="AC760" s="3"/>
      <c r="AD760" s="3"/>
      <c r="AE760" s="3"/>
    </row>
    <row r="761" spans="1:3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2"/>
      <c r="AC761" s="3"/>
      <c r="AD761" s="3"/>
      <c r="AE761" s="3"/>
    </row>
    <row r="762" spans="1:3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2"/>
      <c r="AC762" s="3"/>
      <c r="AD762" s="3"/>
      <c r="AE762" s="3"/>
    </row>
    <row r="763" spans="1:3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2"/>
      <c r="AC763" s="3"/>
      <c r="AD763" s="3"/>
      <c r="AE763" s="3"/>
    </row>
    <row r="764" spans="1:3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2"/>
      <c r="AC764" s="3"/>
      <c r="AD764" s="3"/>
      <c r="AE764" s="3"/>
    </row>
    <row r="765" spans="1:3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2"/>
      <c r="AC765" s="3"/>
      <c r="AD765" s="3"/>
      <c r="AE765" s="3"/>
    </row>
    <row r="766" spans="1:3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2"/>
      <c r="AC766" s="3"/>
      <c r="AD766" s="3"/>
      <c r="AE766" s="3"/>
    </row>
    <row r="767" spans="1:3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2"/>
      <c r="AC767" s="3"/>
      <c r="AD767" s="3"/>
      <c r="AE767" s="3"/>
    </row>
    <row r="768" spans="1:3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2"/>
      <c r="AC768" s="3"/>
      <c r="AD768" s="3"/>
      <c r="AE768" s="3"/>
    </row>
    <row r="769" spans="1:3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2"/>
      <c r="AC769" s="3"/>
      <c r="AD769" s="3"/>
      <c r="AE769" s="3"/>
    </row>
    <row r="770" spans="1:3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2"/>
      <c r="AC770" s="3"/>
      <c r="AD770" s="3"/>
      <c r="AE770" s="3"/>
    </row>
    <row r="771" spans="1:3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2"/>
      <c r="AC771" s="3"/>
      <c r="AD771" s="3"/>
      <c r="AE771" s="3"/>
    </row>
    <row r="772" spans="1:3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2"/>
      <c r="AC772" s="3"/>
      <c r="AD772" s="3"/>
      <c r="AE772" s="3"/>
    </row>
    <row r="773" spans="1:3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2"/>
      <c r="AC773" s="3"/>
      <c r="AD773" s="3"/>
      <c r="AE773" s="3"/>
    </row>
    <row r="774" spans="1:3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2"/>
      <c r="AC774" s="3"/>
      <c r="AD774" s="3"/>
      <c r="AE774" s="3"/>
    </row>
    <row r="775" spans="1:3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2"/>
      <c r="AC775" s="3"/>
      <c r="AD775" s="3"/>
      <c r="AE775" s="3"/>
    </row>
    <row r="776" spans="1:3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2"/>
      <c r="AC776" s="3"/>
      <c r="AD776" s="3"/>
      <c r="AE776" s="3"/>
    </row>
    <row r="777" spans="1:3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2"/>
      <c r="AC777" s="3"/>
      <c r="AD777" s="3"/>
      <c r="AE777" s="3"/>
    </row>
    <row r="778" spans="1:3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2"/>
      <c r="AC778" s="3"/>
      <c r="AD778" s="3"/>
      <c r="AE778" s="3"/>
    </row>
    <row r="779" spans="1:3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2"/>
      <c r="AC779" s="3"/>
      <c r="AD779" s="3"/>
      <c r="AE779" s="3"/>
    </row>
    <row r="780" spans="1:3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2"/>
      <c r="AC780" s="3"/>
      <c r="AD780" s="3"/>
      <c r="AE780" s="3"/>
    </row>
    <row r="781" spans="1:3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2"/>
      <c r="AC781" s="3"/>
      <c r="AD781" s="3"/>
      <c r="AE781" s="3"/>
    </row>
    <row r="782" spans="1:3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2"/>
      <c r="AC782" s="3"/>
      <c r="AD782" s="3"/>
      <c r="AE782" s="3"/>
    </row>
    <row r="783" spans="1:3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2"/>
      <c r="AC783" s="3"/>
      <c r="AD783" s="3"/>
      <c r="AE783" s="3"/>
    </row>
    <row r="784" spans="1:3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2"/>
      <c r="AC784" s="3"/>
      <c r="AD784" s="3"/>
      <c r="AE784" s="3"/>
    </row>
    <row r="785" spans="1:3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2"/>
      <c r="AC785" s="3"/>
      <c r="AD785" s="3"/>
      <c r="AE785" s="3"/>
    </row>
    <row r="786" spans="1:3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2"/>
      <c r="AC786" s="3"/>
      <c r="AD786" s="3"/>
      <c r="AE786" s="3"/>
    </row>
    <row r="787" spans="1:3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2"/>
      <c r="AC787" s="3"/>
      <c r="AD787" s="3"/>
      <c r="AE787" s="3"/>
    </row>
    <row r="788" spans="1:3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2"/>
      <c r="AC788" s="3"/>
      <c r="AD788" s="3"/>
      <c r="AE788" s="3"/>
    </row>
    <row r="789" spans="1:3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2"/>
      <c r="AC789" s="3"/>
      <c r="AD789" s="3"/>
      <c r="AE789" s="3"/>
    </row>
    <row r="790" spans="1:3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2"/>
      <c r="AC790" s="3"/>
      <c r="AD790" s="3"/>
      <c r="AE790" s="3"/>
    </row>
    <row r="791" spans="1:3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2"/>
      <c r="AC791" s="3"/>
      <c r="AD791" s="3"/>
      <c r="AE791" s="3"/>
    </row>
    <row r="792" spans="1:3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2"/>
      <c r="AC792" s="3"/>
      <c r="AD792" s="3"/>
      <c r="AE792" s="3"/>
    </row>
    <row r="793" spans="1:3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2"/>
      <c r="AC793" s="3"/>
      <c r="AD793" s="3"/>
      <c r="AE793" s="3"/>
    </row>
    <row r="794" spans="1:3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2"/>
      <c r="AC794" s="3"/>
      <c r="AD794" s="3"/>
      <c r="AE794" s="3"/>
    </row>
    <row r="795" spans="1:3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2"/>
      <c r="AC795" s="3"/>
      <c r="AD795" s="3"/>
      <c r="AE795" s="3"/>
    </row>
    <row r="796" spans="1:3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2"/>
      <c r="AC796" s="3"/>
      <c r="AD796" s="3"/>
      <c r="AE796" s="3"/>
    </row>
    <row r="797" spans="1:3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2"/>
      <c r="AC797" s="3"/>
      <c r="AD797" s="3"/>
      <c r="AE797" s="3"/>
    </row>
    <row r="798" spans="1:3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2"/>
      <c r="AC798" s="3"/>
      <c r="AD798" s="3"/>
      <c r="AE798" s="3"/>
    </row>
    <row r="799" spans="1:3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2"/>
      <c r="AC799" s="3"/>
      <c r="AD799" s="3"/>
      <c r="AE799" s="3"/>
    </row>
    <row r="800" spans="1:3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2"/>
      <c r="AC800" s="3"/>
      <c r="AD800" s="3"/>
      <c r="AE800" s="3"/>
    </row>
    <row r="801" spans="1:3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2"/>
      <c r="AC801" s="3"/>
      <c r="AD801" s="3"/>
      <c r="AE801" s="3"/>
    </row>
    <row r="802" spans="1:3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2"/>
      <c r="AC802" s="3"/>
      <c r="AD802" s="3"/>
      <c r="AE802" s="3"/>
    </row>
    <row r="803" spans="1:3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2"/>
      <c r="AC803" s="3"/>
      <c r="AD803" s="3"/>
      <c r="AE803" s="3"/>
    </row>
    <row r="804" spans="1:3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2"/>
      <c r="AC804" s="3"/>
      <c r="AD804" s="3"/>
      <c r="AE804" s="3"/>
    </row>
    <row r="805" spans="1:3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2"/>
      <c r="AC805" s="3"/>
      <c r="AD805" s="3"/>
      <c r="AE805" s="3"/>
    </row>
    <row r="806" spans="1:3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2"/>
      <c r="AC806" s="3"/>
      <c r="AD806" s="3"/>
      <c r="AE806" s="3"/>
    </row>
    <row r="807" spans="1:3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2"/>
      <c r="AC807" s="3"/>
      <c r="AD807" s="3"/>
      <c r="AE807" s="3"/>
    </row>
    <row r="808" spans="1:3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2"/>
      <c r="AC808" s="3"/>
      <c r="AD808" s="3"/>
      <c r="AE808" s="3"/>
    </row>
    <row r="809" spans="1:3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2"/>
      <c r="AC809" s="3"/>
      <c r="AD809" s="3"/>
      <c r="AE809" s="3"/>
    </row>
    <row r="810" spans="1:3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2"/>
      <c r="AC810" s="3"/>
      <c r="AD810" s="3"/>
      <c r="AE810" s="3"/>
    </row>
    <row r="811" spans="1:3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2"/>
      <c r="AC811" s="3"/>
      <c r="AD811" s="3"/>
      <c r="AE811" s="3"/>
    </row>
    <row r="812" spans="1:3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2"/>
      <c r="AC812" s="3"/>
      <c r="AD812" s="3"/>
      <c r="AE812" s="3"/>
    </row>
    <row r="813" spans="1:3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2"/>
      <c r="AC813" s="3"/>
      <c r="AD813" s="3"/>
      <c r="AE813" s="3"/>
    </row>
    <row r="814" spans="1:3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2"/>
      <c r="AC814" s="3"/>
      <c r="AD814" s="3"/>
      <c r="AE814" s="3"/>
    </row>
    <row r="815" spans="1:3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2"/>
      <c r="AC815" s="3"/>
      <c r="AD815" s="3"/>
      <c r="AE815" s="3"/>
    </row>
    <row r="816" spans="1:3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2"/>
      <c r="AC816" s="3"/>
      <c r="AD816" s="3"/>
      <c r="AE816" s="3"/>
    </row>
    <row r="817" spans="1:3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2"/>
      <c r="AC817" s="3"/>
      <c r="AD817" s="3"/>
      <c r="AE817" s="3"/>
    </row>
    <row r="818" spans="1:3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2"/>
      <c r="AC818" s="3"/>
      <c r="AD818" s="3"/>
      <c r="AE818" s="3"/>
    </row>
    <row r="819" spans="1:3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2"/>
      <c r="AC819" s="3"/>
      <c r="AD819" s="3"/>
      <c r="AE819" s="3"/>
    </row>
    <row r="820" spans="1:3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2"/>
      <c r="AC820" s="3"/>
      <c r="AD820" s="3"/>
      <c r="AE820" s="3"/>
    </row>
    <row r="821" spans="1:3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2"/>
      <c r="AC821" s="3"/>
      <c r="AD821" s="3"/>
      <c r="AE821" s="3"/>
    </row>
    <row r="822" spans="1:3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2"/>
      <c r="AC822" s="3"/>
      <c r="AD822" s="3"/>
      <c r="AE822" s="3"/>
    </row>
    <row r="823" spans="1:3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2"/>
      <c r="AC823" s="3"/>
      <c r="AD823" s="3"/>
      <c r="AE823" s="3"/>
    </row>
    <row r="824" spans="1:3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2"/>
      <c r="AC824" s="3"/>
      <c r="AD824" s="3"/>
      <c r="AE824" s="3"/>
    </row>
    <row r="825" spans="1:3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2"/>
      <c r="AC825" s="3"/>
      <c r="AD825" s="3"/>
      <c r="AE825" s="3"/>
    </row>
    <row r="826" spans="1:3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2"/>
      <c r="AC826" s="3"/>
      <c r="AD826" s="3"/>
      <c r="AE826" s="3"/>
    </row>
    <row r="827" spans="1:3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2"/>
      <c r="AC827" s="3"/>
      <c r="AD827" s="3"/>
      <c r="AE827" s="3"/>
    </row>
    <row r="828" spans="1:3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2"/>
      <c r="AC828" s="3"/>
      <c r="AD828" s="3"/>
      <c r="AE828" s="3"/>
    </row>
    <row r="829" spans="1:3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2"/>
      <c r="AC829" s="3"/>
      <c r="AD829" s="3"/>
      <c r="AE829" s="3"/>
    </row>
    <row r="830" spans="1:3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2"/>
      <c r="AC830" s="3"/>
      <c r="AD830" s="3"/>
      <c r="AE830" s="3"/>
    </row>
    <row r="831" spans="1:3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2"/>
      <c r="AC831" s="3"/>
      <c r="AD831" s="3"/>
      <c r="AE831" s="3"/>
    </row>
    <row r="832" spans="1:3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2"/>
      <c r="AC832" s="3"/>
      <c r="AD832" s="3"/>
      <c r="AE832" s="3"/>
    </row>
    <row r="833" spans="1:3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2"/>
      <c r="AC833" s="3"/>
      <c r="AD833" s="3"/>
      <c r="AE833" s="3"/>
    </row>
    <row r="834" spans="1:3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2"/>
      <c r="AC834" s="3"/>
      <c r="AD834" s="3"/>
      <c r="AE834" s="3"/>
    </row>
    <row r="835" spans="1:3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2"/>
      <c r="AC835" s="3"/>
      <c r="AD835" s="3"/>
      <c r="AE835" s="3"/>
    </row>
    <row r="836" spans="1:3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2"/>
      <c r="AC836" s="3"/>
      <c r="AD836" s="3"/>
      <c r="AE836" s="3"/>
    </row>
    <row r="837" spans="1:3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2"/>
      <c r="AC837" s="3"/>
      <c r="AD837" s="3"/>
      <c r="AE837" s="3"/>
    </row>
    <row r="838" spans="1:3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2"/>
      <c r="AC838" s="3"/>
      <c r="AD838" s="3"/>
      <c r="AE838" s="3"/>
    </row>
    <row r="839" spans="1:3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2"/>
      <c r="AC839" s="3"/>
      <c r="AD839" s="3"/>
      <c r="AE839" s="3"/>
    </row>
    <row r="840" spans="1:3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2"/>
      <c r="AC840" s="3"/>
      <c r="AD840" s="3"/>
      <c r="AE840" s="3"/>
    </row>
    <row r="841" spans="1:3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2"/>
      <c r="AC841" s="3"/>
      <c r="AD841" s="3"/>
      <c r="AE841" s="3"/>
    </row>
    <row r="842" spans="1:3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2"/>
      <c r="AC842" s="3"/>
      <c r="AD842" s="3"/>
      <c r="AE842" s="3"/>
    </row>
    <row r="843" spans="1:3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2"/>
      <c r="AC843" s="3"/>
      <c r="AD843" s="3"/>
      <c r="AE843" s="3"/>
    </row>
    <row r="844" spans="1:3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2"/>
      <c r="AC844" s="3"/>
      <c r="AD844" s="3"/>
      <c r="AE844" s="3"/>
    </row>
    <row r="845" spans="1:3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2"/>
      <c r="AC845" s="3"/>
      <c r="AD845" s="3"/>
      <c r="AE845" s="3"/>
    </row>
    <row r="846" spans="1:3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2"/>
      <c r="AC846" s="3"/>
      <c r="AD846" s="3"/>
      <c r="AE846" s="3"/>
    </row>
    <row r="847" spans="1:3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2"/>
      <c r="AC847" s="3"/>
      <c r="AD847" s="3"/>
      <c r="AE847" s="3"/>
    </row>
    <row r="848" spans="1:3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2"/>
      <c r="AC848" s="3"/>
      <c r="AD848" s="3"/>
      <c r="AE848" s="3"/>
    </row>
    <row r="849" spans="1:3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2"/>
      <c r="AC849" s="3"/>
      <c r="AD849" s="3"/>
      <c r="AE849" s="3"/>
    </row>
    <row r="850" spans="1:3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2"/>
      <c r="AC850" s="3"/>
      <c r="AD850" s="3"/>
      <c r="AE850" s="3"/>
    </row>
    <row r="851" spans="1:3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2"/>
      <c r="AC851" s="3"/>
      <c r="AD851" s="3"/>
      <c r="AE851" s="3"/>
    </row>
    <row r="852" spans="1:3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2"/>
      <c r="AC852" s="3"/>
      <c r="AD852" s="3"/>
      <c r="AE852" s="3"/>
    </row>
    <row r="853" spans="1:3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2"/>
      <c r="AC853" s="3"/>
      <c r="AD853" s="3"/>
      <c r="AE853" s="3"/>
    </row>
    <row r="854" spans="1:3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2"/>
      <c r="AC854" s="3"/>
      <c r="AD854" s="3"/>
      <c r="AE854" s="3"/>
    </row>
    <row r="855" spans="1:3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2"/>
      <c r="AC855" s="3"/>
      <c r="AD855" s="3"/>
      <c r="AE855" s="3"/>
    </row>
    <row r="856" spans="1:3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2"/>
      <c r="AC856" s="3"/>
      <c r="AD856" s="3"/>
      <c r="AE856" s="3"/>
    </row>
    <row r="857" spans="1:3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2"/>
      <c r="AC857" s="3"/>
      <c r="AD857" s="3"/>
      <c r="AE857" s="3"/>
    </row>
    <row r="858" spans="1:3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2"/>
      <c r="AC858" s="3"/>
      <c r="AD858" s="3"/>
      <c r="AE858" s="3"/>
    </row>
    <row r="859" spans="1:3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2"/>
      <c r="AC859" s="3"/>
      <c r="AD859" s="3"/>
      <c r="AE859" s="3"/>
    </row>
    <row r="860" spans="1:3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2"/>
      <c r="AC860" s="3"/>
      <c r="AD860" s="3"/>
      <c r="AE860" s="3"/>
    </row>
    <row r="861" spans="1:3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2"/>
      <c r="AC861" s="3"/>
      <c r="AD861" s="3"/>
      <c r="AE861" s="3"/>
    </row>
    <row r="862" spans="1:3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2"/>
      <c r="AC862" s="3"/>
      <c r="AD862" s="3"/>
      <c r="AE862" s="3"/>
    </row>
    <row r="863" spans="1:3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2"/>
      <c r="AC863" s="3"/>
      <c r="AD863" s="3"/>
      <c r="AE863" s="3"/>
    </row>
    <row r="864" spans="1:3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2"/>
      <c r="AC864" s="3"/>
      <c r="AD864" s="3"/>
      <c r="AE864" s="3"/>
    </row>
    <row r="865" spans="1:3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2"/>
      <c r="AC865" s="3"/>
      <c r="AD865" s="3"/>
      <c r="AE865" s="3"/>
    </row>
    <row r="866" spans="1:3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2"/>
      <c r="AC866" s="3"/>
      <c r="AD866" s="3"/>
      <c r="AE866" s="3"/>
    </row>
    <row r="867" spans="1:3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2"/>
      <c r="AC867" s="3"/>
      <c r="AD867" s="3"/>
      <c r="AE867" s="3"/>
    </row>
    <row r="868" spans="1:3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2"/>
      <c r="AC868" s="3"/>
      <c r="AD868" s="3"/>
      <c r="AE868" s="3"/>
    </row>
    <row r="869" spans="1:3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2"/>
      <c r="AC869" s="3"/>
      <c r="AD869" s="3"/>
      <c r="AE869" s="3"/>
    </row>
    <row r="870" spans="1:3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2"/>
      <c r="AC870" s="3"/>
      <c r="AD870" s="3"/>
      <c r="AE870" s="3"/>
    </row>
    <row r="871" spans="1:3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2"/>
      <c r="AC871" s="3"/>
      <c r="AD871" s="3"/>
      <c r="AE871" s="3"/>
    </row>
    <row r="872" spans="1:3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2"/>
      <c r="AC872" s="3"/>
      <c r="AD872" s="3"/>
      <c r="AE872" s="3"/>
    </row>
    <row r="873" spans="1:3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2"/>
      <c r="AC873" s="3"/>
      <c r="AD873" s="3"/>
      <c r="AE873" s="3"/>
    </row>
    <row r="874" spans="1:3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2"/>
      <c r="AC874" s="3"/>
      <c r="AD874" s="3"/>
      <c r="AE874" s="3"/>
    </row>
    <row r="875" spans="1:3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2"/>
      <c r="AC875" s="3"/>
      <c r="AD875" s="3"/>
      <c r="AE875" s="3"/>
    </row>
    <row r="876" spans="1:3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2"/>
      <c r="AC876" s="3"/>
      <c r="AD876" s="3"/>
      <c r="AE876" s="3"/>
    </row>
    <row r="877" spans="1:3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2"/>
      <c r="AC877" s="3"/>
      <c r="AD877" s="3"/>
      <c r="AE877" s="3"/>
    </row>
    <row r="878" spans="1:3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2"/>
      <c r="AC878" s="3"/>
      <c r="AD878" s="3"/>
      <c r="AE878" s="3"/>
    </row>
    <row r="879" spans="1:3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2"/>
      <c r="AC879" s="3"/>
      <c r="AD879" s="3"/>
      <c r="AE879" s="3"/>
    </row>
    <row r="880" spans="1:3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2"/>
      <c r="AC880" s="3"/>
      <c r="AD880" s="3"/>
      <c r="AE880" s="3"/>
    </row>
    <row r="881" spans="1:3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2"/>
      <c r="AC881" s="3"/>
      <c r="AD881" s="3"/>
      <c r="AE881" s="3"/>
    </row>
    <row r="882" spans="1:3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2"/>
      <c r="AC882" s="3"/>
      <c r="AD882" s="3"/>
      <c r="AE882" s="3"/>
    </row>
    <row r="883" spans="1:3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2"/>
      <c r="AC883" s="3"/>
      <c r="AD883" s="3"/>
      <c r="AE883" s="3"/>
    </row>
    <row r="884" spans="1:3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2"/>
      <c r="AC884" s="3"/>
      <c r="AD884" s="3"/>
      <c r="AE884" s="3"/>
    </row>
    <row r="885" spans="1:3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2"/>
      <c r="AC885" s="3"/>
      <c r="AD885" s="3"/>
      <c r="AE885" s="3"/>
    </row>
    <row r="886" spans="1:3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2"/>
      <c r="AC886" s="3"/>
      <c r="AD886" s="3"/>
      <c r="AE886" s="3"/>
    </row>
    <row r="887" spans="1:3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2"/>
      <c r="AC887" s="3"/>
      <c r="AD887" s="3"/>
      <c r="AE887" s="3"/>
    </row>
    <row r="888" spans="1:3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2"/>
      <c r="AC888" s="3"/>
      <c r="AD888" s="3"/>
      <c r="AE888" s="3"/>
    </row>
    <row r="889" spans="1:3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2"/>
      <c r="AC889" s="3"/>
      <c r="AD889" s="3"/>
      <c r="AE889" s="3"/>
    </row>
    <row r="890" spans="1:3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2"/>
      <c r="AC890" s="3"/>
      <c r="AD890" s="3"/>
      <c r="AE890" s="3"/>
    </row>
    <row r="891" spans="1:3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2"/>
      <c r="AC891" s="3"/>
      <c r="AD891" s="3"/>
      <c r="AE891" s="3"/>
    </row>
    <row r="892" spans="1:3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2"/>
      <c r="AC892" s="3"/>
      <c r="AD892" s="3"/>
      <c r="AE892" s="3"/>
    </row>
    <row r="893" spans="1:3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2"/>
      <c r="AC893" s="3"/>
      <c r="AD893" s="3"/>
      <c r="AE893" s="3"/>
    </row>
    <row r="894" spans="1:3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2"/>
      <c r="AC894" s="3"/>
      <c r="AD894" s="3"/>
      <c r="AE894" s="3"/>
    </row>
    <row r="895" spans="1:3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2"/>
      <c r="AC895" s="3"/>
      <c r="AD895" s="3"/>
      <c r="AE895" s="3"/>
    </row>
    <row r="896" spans="1:3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2"/>
      <c r="AC896" s="3"/>
      <c r="AD896" s="3"/>
      <c r="AE896" s="3"/>
    </row>
    <row r="897" spans="1:3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2"/>
      <c r="AC897" s="3"/>
      <c r="AD897" s="3"/>
      <c r="AE897" s="3"/>
    </row>
    <row r="898" spans="1:3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2"/>
      <c r="AC898" s="3"/>
      <c r="AD898" s="3"/>
      <c r="AE898" s="3"/>
    </row>
    <row r="899" spans="1:3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2"/>
      <c r="AC899" s="3"/>
      <c r="AD899" s="3"/>
      <c r="AE899" s="3"/>
    </row>
    <row r="900" spans="1:3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2"/>
      <c r="AC900" s="3"/>
      <c r="AD900" s="3"/>
      <c r="AE900" s="3"/>
    </row>
    <row r="901" spans="1:3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2"/>
      <c r="AC901" s="3"/>
      <c r="AD901" s="3"/>
      <c r="AE901" s="3"/>
    </row>
    <row r="902" spans="1:3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2"/>
      <c r="AC902" s="3"/>
      <c r="AD902" s="3"/>
      <c r="AE902" s="3"/>
    </row>
    <row r="903" spans="1:3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2"/>
      <c r="AC903" s="3"/>
      <c r="AD903" s="3"/>
      <c r="AE903" s="3"/>
    </row>
    <row r="904" spans="1:3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2"/>
      <c r="AC904" s="3"/>
      <c r="AD904" s="3"/>
      <c r="AE904" s="3"/>
    </row>
    <row r="905" spans="1:3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2"/>
      <c r="AC905" s="3"/>
      <c r="AD905" s="3"/>
      <c r="AE905" s="3"/>
    </row>
    <row r="906" spans="1:3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2"/>
      <c r="AC906" s="3"/>
      <c r="AD906" s="3"/>
      <c r="AE906" s="3"/>
    </row>
    <row r="907" spans="1:3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2"/>
      <c r="AC907" s="3"/>
      <c r="AD907" s="3"/>
      <c r="AE907" s="3"/>
    </row>
    <row r="908" spans="1:3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2"/>
      <c r="AC908" s="3"/>
      <c r="AD908" s="3"/>
      <c r="AE908" s="3"/>
    </row>
    <row r="909" spans="1:3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2"/>
      <c r="AC909" s="3"/>
      <c r="AD909" s="3"/>
      <c r="AE909" s="3"/>
    </row>
    <row r="910" spans="1:3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2"/>
      <c r="AC910" s="3"/>
      <c r="AD910" s="3"/>
      <c r="AE910" s="3"/>
    </row>
    <row r="911" spans="1:3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2"/>
      <c r="AC911" s="3"/>
      <c r="AD911" s="3"/>
      <c r="AE911" s="3"/>
    </row>
    <row r="912" spans="1:3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2"/>
      <c r="AC912" s="3"/>
      <c r="AD912" s="3"/>
      <c r="AE912" s="3"/>
    </row>
    <row r="913" spans="1:3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2"/>
      <c r="AC913" s="3"/>
      <c r="AD913" s="3"/>
      <c r="AE913" s="3"/>
    </row>
    <row r="914" spans="1:3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2"/>
      <c r="AC914" s="3"/>
      <c r="AD914" s="3"/>
      <c r="AE914" s="3"/>
    </row>
    <row r="915" spans="1:3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2"/>
      <c r="AC915" s="3"/>
      <c r="AD915" s="3"/>
      <c r="AE915" s="3"/>
    </row>
    <row r="916" spans="1:3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2"/>
      <c r="AC916" s="3"/>
      <c r="AD916" s="3"/>
      <c r="AE916" s="3"/>
    </row>
    <row r="917" spans="1:3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2"/>
      <c r="AC917" s="3"/>
      <c r="AD917" s="3"/>
      <c r="AE917" s="3"/>
    </row>
    <row r="918" spans="1:3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2"/>
      <c r="AC918" s="3"/>
      <c r="AD918" s="3"/>
      <c r="AE918" s="3"/>
    </row>
    <row r="919" spans="1:3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2"/>
      <c r="AC919" s="3"/>
      <c r="AD919" s="3"/>
      <c r="AE919" s="3"/>
    </row>
    <row r="920" spans="1:3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2"/>
      <c r="AC920" s="3"/>
      <c r="AD920" s="3"/>
      <c r="AE920" s="3"/>
    </row>
    <row r="921" spans="1:3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2"/>
      <c r="AC921" s="3"/>
      <c r="AD921" s="3"/>
      <c r="AE921" s="3"/>
    </row>
    <row r="922" spans="1:3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2"/>
      <c r="AC922" s="3"/>
      <c r="AD922" s="3"/>
      <c r="AE922" s="3"/>
    </row>
    <row r="923" spans="1:3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2"/>
      <c r="AC923" s="3"/>
      <c r="AD923" s="3"/>
      <c r="AE923" s="3"/>
    </row>
    <row r="924" spans="1:3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2"/>
      <c r="AC924" s="3"/>
      <c r="AD924" s="3"/>
      <c r="AE924" s="3"/>
    </row>
    <row r="925" spans="1:3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2"/>
      <c r="AC925" s="3"/>
      <c r="AD925" s="3"/>
      <c r="AE925" s="3"/>
    </row>
    <row r="926" spans="1:3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2"/>
      <c r="AC926" s="3"/>
      <c r="AD926" s="3"/>
      <c r="AE926" s="3"/>
    </row>
    <row r="927" spans="1:3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2"/>
      <c r="AC927" s="3"/>
      <c r="AD927" s="3"/>
      <c r="AE927" s="3"/>
    </row>
    <row r="928" spans="1:3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2"/>
      <c r="AC928" s="3"/>
      <c r="AD928" s="3"/>
      <c r="AE928" s="3"/>
    </row>
    <row r="929" spans="1:3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2"/>
      <c r="AC929" s="3"/>
      <c r="AD929" s="3"/>
      <c r="AE929" s="3"/>
    </row>
    <row r="930" spans="1:3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2"/>
      <c r="AC930" s="3"/>
      <c r="AD930" s="3"/>
      <c r="AE930" s="3"/>
    </row>
    <row r="931" spans="1:3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2"/>
      <c r="AC931" s="3"/>
      <c r="AD931" s="3"/>
      <c r="AE931" s="3"/>
    </row>
    <row r="932" spans="1:3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2"/>
      <c r="AC932" s="3"/>
      <c r="AD932" s="3"/>
      <c r="AE932" s="3"/>
    </row>
    <row r="933" spans="1:3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2"/>
      <c r="AC933" s="3"/>
      <c r="AD933" s="3"/>
      <c r="AE933" s="3"/>
    </row>
    <row r="934" spans="1:3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2"/>
      <c r="AC934" s="3"/>
      <c r="AD934" s="3"/>
      <c r="AE934" s="3"/>
    </row>
    <row r="935" spans="1:3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2"/>
      <c r="AC935" s="3"/>
      <c r="AD935" s="3"/>
      <c r="AE935" s="3"/>
    </row>
    <row r="936" spans="1:3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2"/>
      <c r="AC936" s="3"/>
      <c r="AD936" s="3"/>
      <c r="AE936" s="3"/>
    </row>
    <row r="937" spans="1:3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2"/>
      <c r="AC937" s="3"/>
      <c r="AD937" s="3"/>
      <c r="AE937" s="3"/>
    </row>
    <row r="938" spans="1:3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2"/>
      <c r="AC938" s="3"/>
      <c r="AD938" s="3"/>
      <c r="AE938" s="3"/>
    </row>
    <row r="939" spans="1:3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2"/>
      <c r="AC939" s="3"/>
      <c r="AD939" s="3"/>
      <c r="AE939" s="3"/>
    </row>
    <row r="940" spans="1:3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2"/>
      <c r="AC940" s="3"/>
      <c r="AD940" s="3"/>
      <c r="AE940" s="3"/>
    </row>
    <row r="941" spans="1:3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2"/>
      <c r="AC941" s="3"/>
      <c r="AD941" s="3"/>
      <c r="AE941" s="3"/>
    </row>
    <row r="942" spans="1:3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2"/>
      <c r="AC942" s="3"/>
      <c r="AD942" s="3"/>
      <c r="AE942" s="3"/>
    </row>
    <row r="943" spans="1:3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2"/>
      <c r="AC943" s="3"/>
      <c r="AD943" s="3"/>
      <c r="AE943" s="3"/>
    </row>
    <row r="944" spans="1:3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2"/>
      <c r="AC944" s="3"/>
      <c r="AD944" s="3"/>
      <c r="AE944" s="3"/>
    </row>
    <row r="945" spans="1:3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2"/>
      <c r="AC945" s="3"/>
      <c r="AD945" s="3"/>
      <c r="AE945" s="3"/>
    </row>
    <row r="946" spans="1:3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2"/>
      <c r="AC946" s="3"/>
      <c r="AD946" s="3"/>
      <c r="AE946" s="3"/>
    </row>
    <row r="947" spans="1:3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2"/>
      <c r="AC947" s="3"/>
      <c r="AD947" s="3"/>
      <c r="AE947" s="3"/>
    </row>
    <row r="948" spans="1:3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2"/>
      <c r="AC948" s="3"/>
      <c r="AD948" s="3"/>
      <c r="AE948" s="3"/>
    </row>
    <row r="949" spans="1:3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2"/>
      <c r="AC949" s="3"/>
      <c r="AD949" s="3"/>
      <c r="AE949" s="3"/>
    </row>
    <row r="950" spans="1:3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2"/>
      <c r="AC950" s="3"/>
      <c r="AD950" s="3"/>
      <c r="AE950" s="3"/>
    </row>
    <row r="951" spans="1:3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2"/>
      <c r="AC951" s="3"/>
      <c r="AD951" s="3"/>
      <c r="AE951" s="3"/>
    </row>
    <row r="952" spans="1:3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2"/>
      <c r="AC952" s="3"/>
      <c r="AD952" s="3"/>
      <c r="AE952" s="3"/>
    </row>
    <row r="953" spans="1:3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2"/>
      <c r="AC953" s="3"/>
      <c r="AD953" s="3"/>
      <c r="AE953" s="3"/>
    </row>
    <row r="954" spans="1:3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2"/>
      <c r="AC954" s="3"/>
      <c r="AD954" s="3"/>
      <c r="AE954" s="3"/>
    </row>
    <row r="955" spans="1:3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2"/>
      <c r="AC955" s="3"/>
      <c r="AD955" s="3"/>
      <c r="AE955" s="3"/>
    </row>
    <row r="956" spans="1:3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2"/>
      <c r="AC956" s="3"/>
      <c r="AD956" s="3"/>
      <c r="AE956" s="3"/>
    </row>
    <row r="957" spans="1:3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2"/>
      <c r="AC957" s="3"/>
      <c r="AD957" s="3"/>
      <c r="AE957" s="3"/>
    </row>
    <row r="958" spans="1:3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2"/>
      <c r="AC958" s="3"/>
      <c r="AD958" s="3"/>
      <c r="AE958" s="3"/>
    </row>
    <row r="959" spans="1:3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2"/>
      <c r="AC959" s="3"/>
      <c r="AD959" s="3"/>
      <c r="AE959" s="3"/>
    </row>
    <row r="960" spans="1:3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2"/>
      <c r="AC960" s="3"/>
      <c r="AD960" s="3"/>
      <c r="AE960" s="3"/>
    </row>
    <row r="961" spans="1:3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2"/>
      <c r="AC961" s="3"/>
      <c r="AD961" s="3"/>
      <c r="AE961" s="3"/>
    </row>
    <row r="962" spans="1:3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2"/>
      <c r="AC962" s="3"/>
      <c r="AD962" s="3"/>
      <c r="AE962" s="3"/>
    </row>
    <row r="963" spans="1:3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2"/>
      <c r="AC963" s="3"/>
      <c r="AD963" s="3"/>
      <c r="AE963" s="3"/>
    </row>
    <row r="964" spans="1:3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2"/>
      <c r="AC964" s="3"/>
      <c r="AD964" s="3"/>
      <c r="AE964" s="3"/>
    </row>
    <row r="965" spans="1:3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2"/>
      <c r="AC965" s="3"/>
      <c r="AD965" s="3"/>
      <c r="AE965" s="3"/>
    </row>
    <row r="966" spans="1:3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2"/>
      <c r="AC966" s="3"/>
      <c r="AD966" s="3"/>
      <c r="AE966" s="3"/>
    </row>
    <row r="967" spans="1:3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2"/>
      <c r="AC967" s="3"/>
      <c r="AD967" s="3"/>
      <c r="AE967" s="3"/>
    </row>
    <row r="968" spans="1:3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2"/>
      <c r="AC968" s="3"/>
      <c r="AD968" s="3"/>
      <c r="AE968" s="3"/>
    </row>
    <row r="969" spans="1:3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2"/>
      <c r="AC969" s="3"/>
      <c r="AD969" s="3"/>
      <c r="AE969" s="3"/>
    </row>
    <row r="970" spans="1:3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2"/>
      <c r="AC970" s="3"/>
      <c r="AD970" s="3"/>
      <c r="AE970" s="3"/>
    </row>
    <row r="971" spans="1:3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2"/>
      <c r="AC971" s="3"/>
      <c r="AD971" s="3"/>
      <c r="AE971" s="3"/>
    </row>
    <row r="972" spans="1:3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2"/>
      <c r="AC972" s="3"/>
      <c r="AD972" s="3"/>
      <c r="AE972" s="3"/>
    </row>
    <row r="973" spans="1:3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2"/>
      <c r="AC973" s="3"/>
      <c r="AD973" s="3"/>
      <c r="AE973" s="3"/>
    </row>
    <row r="974" spans="1:3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2"/>
      <c r="AC974" s="3"/>
      <c r="AD974" s="3"/>
      <c r="AE974" s="3"/>
    </row>
    <row r="975" spans="1:3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2"/>
      <c r="AC975" s="3"/>
      <c r="AD975" s="3"/>
      <c r="AE975" s="3"/>
    </row>
    <row r="976" spans="1:3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2"/>
      <c r="AC976" s="3"/>
      <c r="AD976" s="3"/>
      <c r="AE976" s="3"/>
    </row>
    <row r="977" spans="1:3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2"/>
      <c r="AC977" s="3"/>
      <c r="AD977" s="3"/>
      <c r="AE977" s="3"/>
    </row>
    <row r="978" spans="1:3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2"/>
      <c r="AC978" s="3"/>
      <c r="AD978" s="3"/>
      <c r="AE978" s="3"/>
    </row>
    <row r="979" spans="1:3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2"/>
      <c r="AC979" s="3"/>
      <c r="AD979" s="3"/>
      <c r="AE979" s="3"/>
    </row>
    <row r="980" spans="1:3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2"/>
      <c r="AC980" s="3"/>
      <c r="AD980" s="3"/>
      <c r="AE980" s="3"/>
    </row>
    <row r="981" spans="1:3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2"/>
      <c r="AC981" s="3"/>
      <c r="AD981" s="3"/>
      <c r="AE981" s="3"/>
    </row>
    <row r="982" spans="1:3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2"/>
      <c r="AC982" s="3"/>
      <c r="AD982" s="3"/>
      <c r="AE982" s="3"/>
    </row>
    <row r="983" spans="1:3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2"/>
      <c r="AC983" s="3"/>
      <c r="AD983" s="3"/>
      <c r="AE983" s="3"/>
    </row>
    <row r="984" spans="1:3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2"/>
      <c r="AC984" s="3"/>
      <c r="AD984" s="3"/>
      <c r="AE984" s="3"/>
    </row>
    <row r="985" spans="1:3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2"/>
      <c r="AC985" s="3"/>
      <c r="AD985" s="3"/>
      <c r="AE985" s="3"/>
    </row>
    <row r="986" spans="1:3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2"/>
      <c r="AC986" s="3"/>
      <c r="AD986" s="3"/>
      <c r="AE986" s="3"/>
    </row>
    <row r="987" spans="1:3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2"/>
      <c r="AC987" s="3"/>
      <c r="AD987" s="3"/>
      <c r="AE987" s="3"/>
    </row>
    <row r="988" spans="1:3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2"/>
      <c r="AC988" s="3"/>
      <c r="AD988" s="3"/>
      <c r="AE988" s="3"/>
    </row>
    <row r="989" spans="1:3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2"/>
      <c r="AC989" s="3"/>
      <c r="AD989" s="3"/>
      <c r="AE989" s="3"/>
    </row>
    <row r="990" spans="1:3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2"/>
      <c r="AC990" s="3"/>
      <c r="AD990" s="3"/>
      <c r="AE990" s="3"/>
    </row>
    <row r="991" spans="1:3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2"/>
      <c r="AC991" s="3"/>
      <c r="AD991" s="3"/>
      <c r="AE991" s="3"/>
    </row>
    <row r="992" spans="1:3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2"/>
      <c r="AC992" s="3"/>
      <c r="AD992" s="3"/>
      <c r="AE992" s="3"/>
    </row>
    <row r="993" spans="1:3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2"/>
      <c r="AC993" s="3"/>
      <c r="AD993" s="3"/>
      <c r="AE993" s="3"/>
    </row>
    <row r="994" spans="1:3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2"/>
      <c r="AC994" s="3"/>
      <c r="AD994" s="3"/>
      <c r="AE994" s="3"/>
    </row>
    <row r="995" spans="1:3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2"/>
      <c r="AC995" s="3"/>
      <c r="AD995" s="3"/>
      <c r="AE995" s="3"/>
    </row>
    <row r="996" spans="1:3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2"/>
      <c r="AC996" s="3"/>
      <c r="AD996" s="3"/>
      <c r="AE996" s="3"/>
    </row>
    <row r="997" spans="1:3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2"/>
      <c r="AC997" s="3"/>
      <c r="AD997" s="3"/>
      <c r="AE997" s="3"/>
    </row>
    <row r="998" spans="1:3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2"/>
      <c r="AC998" s="3"/>
      <c r="AD998" s="3"/>
      <c r="AE998" s="3"/>
    </row>
    <row r="999" spans="1:3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2"/>
      <c r="AC999" s="3"/>
      <c r="AD999" s="3"/>
      <c r="AE999" s="3"/>
    </row>
    <row r="1000" spans="1:3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2"/>
      <c r="AC1000" s="3"/>
      <c r="AD1000" s="3"/>
      <c r="AE1000" s="3"/>
    </row>
  </sheetData>
  <mergeCells count="32">
    <mergeCell ref="AA4:AA5"/>
    <mergeCell ref="Y4:Y5"/>
    <mergeCell ref="O4:O5"/>
    <mergeCell ref="P4:P5"/>
    <mergeCell ref="Q4:Q5"/>
    <mergeCell ref="R4:R5"/>
    <mergeCell ref="S4:S5"/>
    <mergeCell ref="T4:T5"/>
    <mergeCell ref="U4:U5"/>
    <mergeCell ref="Z4:Z5"/>
    <mergeCell ref="V4:V5"/>
    <mergeCell ref="W4:W5"/>
    <mergeCell ref="X4:X5"/>
    <mergeCell ref="A1:P1"/>
    <mergeCell ref="A2:P2"/>
    <mergeCell ref="A3:B5"/>
    <mergeCell ref="C4:C5"/>
    <mergeCell ref="D4:D5"/>
    <mergeCell ref="E4:E5"/>
    <mergeCell ref="F4:F5"/>
    <mergeCell ref="M4:M5"/>
    <mergeCell ref="N4:N5"/>
    <mergeCell ref="A69:C69"/>
    <mergeCell ref="I4:I5"/>
    <mergeCell ref="J4:J5"/>
    <mergeCell ref="K4:K5"/>
    <mergeCell ref="L4:L5"/>
    <mergeCell ref="G4:G5"/>
    <mergeCell ref="H4:H5"/>
    <mergeCell ref="A6:A18"/>
    <mergeCell ref="A20:A42"/>
    <mergeCell ref="A46:B46"/>
  </mergeCells>
  <printOptions horizontalCentered="1"/>
  <pageMargins left="0.5" right="0.5" top="0.05" bottom="0.05" header="0" footer="0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SEEK Calculation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Spencer</dc:creator>
  <cp:lastModifiedBy>Coursey, Mark</cp:lastModifiedBy>
  <dcterms:created xsi:type="dcterms:W3CDTF">1999-09-15T14:00:15Z</dcterms:created>
  <dcterms:modified xsi:type="dcterms:W3CDTF">2025-09-04T15:44:24Z</dcterms:modified>
</cp:coreProperties>
</file>