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llevuekyschools-my.sharepoint.com/personal/renee_fardo_bellevue_kyschools_us/Documents/Desktop/E-MEETING/2023/January 2023/Financial Reports/"/>
    </mc:Choice>
  </mc:AlternateContent>
  <xr:revisionPtr revIDLastSave="0" documentId="8_{4B3A74E0-6A91-4B66-9357-A2CA622B4AF7}" xr6:coauthVersionLast="36" xr6:coauthVersionMax="36" xr10:uidLastSave="{00000000-0000-0000-0000-000000000000}"/>
  <bookViews>
    <workbookView xWindow="0" yWindow="0" windowWidth="23040" windowHeight="9060" activeTab="5" xr2:uid="{00000000-000D-0000-FFFF-FFFF00000000}"/>
  </bookViews>
  <sheets>
    <sheet name="July 22" sheetId="1" r:id="rId1"/>
    <sheet name="August 22" sheetId="3" r:id="rId2"/>
    <sheet name="Sept 22" sheetId="6" r:id="rId3"/>
    <sheet name="Oct 22" sheetId="5" r:id="rId4"/>
    <sheet name="Nov 22" sheetId="7" r:id="rId5"/>
    <sheet name="Dec 22" sheetId="8" r:id="rId6"/>
    <sheet name="Sheet1" sheetId="4" r:id="rId7"/>
  </sheets>
  <definedNames>
    <definedName name="_xlnm.Print_Area" localSheetId="1">'August 22'!$A$1:$B$40</definedName>
    <definedName name="_xlnm.Print_Area" localSheetId="5">'Dec 22'!$A$1:$B$41</definedName>
    <definedName name="_xlnm.Print_Area" localSheetId="0">'July 22'!$A$1:$B$40</definedName>
    <definedName name="_xlnm.Print_Area" localSheetId="4">'Nov 22'!$A$1:$B$41</definedName>
    <definedName name="_xlnm.Print_Area" localSheetId="3">'Oct 22'!$A$1:$B$41</definedName>
    <definedName name="_xlnm.Print_Area" localSheetId="2">'Sept 22'!$A$1:$B$41</definedName>
  </definedNames>
  <calcPr calcId="191029"/>
</workbook>
</file>

<file path=xl/calcChain.xml><?xml version="1.0" encoding="utf-8"?>
<calcChain xmlns="http://schemas.openxmlformats.org/spreadsheetml/2006/main">
  <c r="B31" i="8" l="1"/>
  <c r="E31" i="8" l="1"/>
  <c r="G29" i="8" s="1"/>
  <c r="B24" i="8"/>
  <c r="E21" i="8"/>
  <c r="E20" i="8"/>
  <c r="E22" i="8" s="1"/>
  <c r="B17" i="8"/>
  <c r="B35" i="8" s="1"/>
  <c r="E12" i="8"/>
  <c r="E14" i="8" s="1"/>
  <c r="B33" i="8" l="1"/>
  <c r="G17" i="8"/>
  <c r="G18" i="8"/>
  <c r="H29" i="8"/>
  <c r="G30" i="8"/>
  <c r="H30" i="8" s="1"/>
  <c r="G28" i="8"/>
  <c r="H28" i="8" s="1"/>
  <c r="H31" i="8" s="1"/>
  <c r="B31" i="7"/>
  <c r="B24" i="5" l="1"/>
  <c r="E31" i="7" l="1"/>
  <c r="G29" i="7" s="1"/>
  <c r="G30" i="7"/>
  <c r="B24" i="7"/>
  <c r="E21" i="7"/>
  <c r="E20" i="7"/>
  <c r="B17" i="7"/>
  <c r="E12" i="7"/>
  <c r="E14" i="7" s="1"/>
  <c r="E31" i="6"/>
  <c r="G28" i="6" s="1"/>
  <c r="B31" i="6"/>
  <c r="G30" i="6"/>
  <c r="G29" i="6"/>
  <c r="B24" i="6"/>
  <c r="E21" i="6"/>
  <c r="E20" i="6"/>
  <c r="B17" i="6"/>
  <c r="E12" i="6"/>
  <c r="E14" i="6" s="1"/>
  <c r="B35" i="7" l="1"/>
  <c r="B35" i="6"/>
  <c r="E22" i="7"/>
  <c r="H30" i="7" s="1"/>
  <c r="B33" i="6"/>
  <c r="E22" i="6"/>
  <c r="H28" i="6" s="1"/>
  <c r="H31" i="6" s="1"/>
  <c r="G17" i="7"/>
  <c r="G18" i="7"/>
  <c r="G28" i="7"/>
  <c r="B33" i="7"/>
  <c r="G18" i="6"/>
  <c r="G17" i="6"/>
  <c r="E31" i="5"/>
  <c r="B31" i="5"/>
  <c r="G30" i="5"/>
  <c r="G29" i="5"/>
  <c r="G28" i="5"/>
  <c r="E21" i="5"/>
  <c r="E20" i="5"/>
  <c r="B17" i="5"/>
  <c r="B35" i="5" s="1"/>
  <c r="E12" i="5"/>
  <c r="E14" i="5" s="1"/>
  <c r="H29" i="7" l="1"/>
  <c r="H28" i="7"/>
  <c r="H31" i="7" s="1"/>
  <c r="H30" i="6"/>
  <c r="H29" i="6"/>
  <c r="B33" i="5"/>
  <c r="E22" i="5"/>
  <c r="H29" i="5" s="1"/>
  <c r="G18" i="5"/>
  <c r="G17" i="5"/>
  <c r="E30" i="3"/>
  <c r="G28" i="3" s="1"/>
  <c r="B30" i="3"/>
  <c r="B23" i="3"/>
  <c r="E21" i="3"/>
  <c r="E20" i="3"/>
  <c r="E22" i="3" s="1"/>
  <c r="B17" i="3"/>
  <c r="E12" i="3"/>
  <c r="E14" i="3" s="1"/>
  <c r="H28" i="5" l="1"/>
  <c r="H31" i="5" s="1"/>
  <c r="H30" i="5"/>
  <c r="G27" i="3"/>
  <c r="G29" i="3"/>
  <c r="B34" i="3"/>
  <c r="H27" i="3"/>
  <c r="H30" i="3" s="1"/>
  <c r="H29" i="3"/>
  <c r="G18" i="3"/>
  <c r="G17" i="3"/>
  <c r="H28" i="3"/>
  <c r="B28" i="1"/>
  <c r="B23" i="1"/>
  <c r="B17" i="1" l="1"/>
  <c r="B34" i="1" s="1"/>
  <c r="B30" i="1" l="1"/>
  <c r="B32" i="1" s="1"/>
  <c r="E30" i="1" l="1"/>
  <c r="G27" i="1" s="1"/>
  <c r="E21" i="1" l="1"/>
  <c r="E20" i="1"/>
  <c r="E12" i="1"/>
  <c r="E14" i="1" s="1"/>
  <c r="E22" i="1" l="1"/>
  <c r="H27" i="1" s="1"/>
  <c r="G28" i="1" l="1"/>
  <c r="H28" i="1" s="1"/>
  <c r="G29" i="1"/>
  <c r="H29" i="1" s="1"/>
  <c r="G18" i="1"/>
  <c r="H30" i="1" l="1"/>
  <c r="G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Johnston, Jan</author>
  </authors>
  <commentList>
    <comment ref="E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Johnston, Jan:</t>
        </r>
        <r>
          <rPr>
            <sz val="9"/>
            <color indexed="81"/>
            <rFont val="Tahoma"/>
            <family val="2"/>
          </rPr>
          <t xml:space="preserve">
Use Project to Date Grand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Johnston, Jan</author>
  </authors>
  <commentList>
    <comment ref="E25" authorId="0" shapeId="0" xr:uid="{46EAE161-5F5F-4241-91A6-CA75BB74F2C6}">
      <text>
        <r>
          <rPr>
            <b/>
            <sz val="9"/>
            <color indexed="81"/>
            <rFont val="Tahoma"/>
            <family val="2"/>
          </rPr>
          <t>Johnston, Jan:</t>
        </r>
        <r>
          <rPr>
            <sz val="9"/>
            <color indexed="81"/>
            <rFont val="Tahoma"/>
            <family val="2"/>
          </rPr>
          <t xml:space="preserve">
Use Project to Date Grand Total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Johnston, Jan</author>
  </authors>
  <commentList>
    <comment ref="E26" authorId="0" shapeId="0" xr:uid="{73D4798B-A8A9-4E54-882F-06477940BDFF}">
      <text>
        <r>
          <rPr>
            <b/>
            <sz val="9"/>
            <color indexed="81"/>
            <rFont val="Tahoma"/>
            <family val="2"/>
          </rPr>
          <t>Johnston, Jan:</t>
        </r>
        <r>
          <rPr>
            <sz val="9"/>
            <color indexed="81"/>
            <rFont val="Tahoma"/>
            <family val="2"/>
          </rPr>
          <t xml:space="preserve">
Use Project to Date Grand Total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Johnston, Jan</author>
  </authors>
  <commentList>
    <comment ref="E26" authorId="0" shapeId="0" xr:uid="{D8690AC7-39CE-4449-A69D-3E27121D0AB3}">
      <text>
        <r>
          <rPr>
            <b/>
            <sz val="9"/>
            <color indexed="81"/>
            <rFont val="Tahoma"/>
            <family val="2"/>
          </rPr>
          <t>Johnston, Jan:</t>
        </r>
        <r>
          <rPr>
            <sz val="9"/>
            <color indexed="81"/>
            <rFont val="Tahoma"/>
            <family val="2"/>
          </rPr>
          <t xml:space="preserve">
Use Project to Date Grand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Johnston, Jan</author>
  </authors>
  <commentList>
    <comment ref="E26" authorId="0" shapeId="0" xr:uid="{EE3F5613-36F2-451B-B3E2-CBCCB3A65363}">
      <text>
        <r>
          <rPr>
            <b/>
            <sz val="9"/>
            <color indexed="81"/>
            <rFont val="Tahoma"/>
            <family val="2"/>
          </rPr>
          <t>Johnston, Jan:</t>
        </r>
        <r>
          <rPr>
            <sz val="9"/>
            <color indexed="81"/>
            <rFont val="Tahoma"/>
            <family val="2"/>
          </rPr>
          <t xml:space="preserve">
Use Project to Date Grand Total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Johnston, Jan</author>
  </authors>
  <commentList>
    <comment ref="E26" authorId="0" shapeId="0" xr:uid="{088A467A-6A97-40F9-B189-2198B4D951B2}">
      <text>
        <r>
          <rPr>
            <b/>
            <sz val="9"/>
            <color indexed="81"/>
            <rFont val="Tahoma"/>
            <family val="2"/>
          </rPr>
          <t>Johnston, Jan:</t>
        </r>
        <r>
          <rPr>
            <sz val="9"/>
            <color indexed="81"/>
            <rFont val="Tahoma"/>
            <family val="2"/>
          </rPr>
          <t xml:space="preserve">
Use Project to Date Grand Total</t>
        </r>
      </text>
    </comment>
  </commentList>
</comments>
</file>

<file path=xl/sharedStrings.xml><?xml version="1.0" encoding="utf-8"?>
<sst xmlns="http://schemas.openxmlformats.org/spreadsheetml/2006/main" count="346" uniqueCount="57">
  <si>
    <t>Bank Reconciliation</t>
  </si>
  <si>
    <t>Balances per MUNIS</t>
  </si>
  <si>
    <t>Fund 1 - General Fund</t>
  </si>
  <si>
    <t>Fund 2 - Special Projects</t>
  </si>
  <si>
    <t>Fund 310 - Capital Outlay</t>
  </si>
  <si>
    <t>Fund 320 - Building Fund</t>
  </si>
  <si>
    <t>Fund 360 - Construction Fund</t>
  </si>
  <si>
    <t>Fund 51 - Food Service</t>
  </si>
  <si>
    <t>Total General Checking in MUNIS</t>
  </si>
  <si>
    <t>Minus Outstanding Checks</t>
  </si>
  <si>
    <t>Balance Sheet Balance</t>
  </si>
  <si>
    <t xml:space="preserve">     AP Outstanding Checks</t>
  </si>
  <si>
    <t>Food Service</t>
  </si>
  <si>
    <t>Monthly Interest Amount</t>
  </si>
  <si>
    <t>Amount due to Food Service</t>
  </si>
  <si>
    <t>DR</t>
  </si>
  <si>
    <t>CR</t>
  </si>
  <si>
    <t xml:space="preserve">  Payroll Outstanding Checks</t>
  </si>
  <si>
    <t>Fund 21 - District Activity Funds</t>
  </si>
  <si>
    <t>Fund 25 - School Activity Funds</t>
  </si>
  <si>
    <t>73**</t>
  </si>
  <si>
    <t>75**</t>
  </si>
  <si>
    <t>74**</t>
  </si>
  <si>
    <t>Fund 25</t>
  </si>
  <si>
    <t>Amount due to Fund 25</t>
  </si>
  <si>
    <t>225</t>
  </si>
  <si>
    <t>1510</t>
  </si>
  <si>
    <t>7400</t>
  </si>
  <si>
    <t>730IN</t>
  </si>
  <si>
    <t>750IN</t>
  </si>
  <si>
    <t>Difference - indicates MUNIS and Bank in balance</t>
  </si>
  <si>
    <t>SMS - 73**</t>
  </si>
  <si>
    <t>PHS - 74**</t>
  </si>
  <si>
    <t>SES - 75**</t>
  </si>
  <si>
    <t>Totals Only - Proj To Date Grand Total</t>
  </si>
  <si>
    <t xml:space="preserve">  Outstanding Employee Reimbursments</t>
  </si>
  <si>
    <t xml:space="preserve">Signature </t>
  </si>
  <si>
    <t>Prepared By</t>
  </si>
  <si>
    <t>JULY 2022</t>
  </si>
  <si>
    <t>Outstanding ACI Amounts</t>
  </si>
  <si>
    <t>Bank Discrepancy, if any</t>
  </si>
  <si>
    <t>Balance After Outstanding Considered</t>
  </si>
  <si>
    <t xml:space="preserve">Bellevue Schools </t>
  </si>
  <si>
    <t>Fund 7000- Trust Fund</t>
  </si>
  <si>
    <t xml:space="preserve">Fund 400 Debt Service </t>
  </si>
  <si>
    <t>Ending Monthly Bank Statement Balance (Main)</t>
  </si>
  <si>
    <t>Ending Monthly Bank Statement Balance (Money Market)</t>
  </si>
  <si>
    <t>TOTAL ENDING BANK BALANCES</t>
  </si>
  <si>
    <t>August 2022</t>
  </si>
  <si>
    <t xml:space="preserve"> </t>
  </si>
  <si>
    <t>Ending Monthly Bank Statement Balance (Trust &amp; Invest)</t>
  </si>
  <si>
    <t>Septmember 2022</t>
  </si>
  <si>
    <t>November 2022</t>
  </si>
  <si>
    <t>October 2022</t>
  </si>
  <si>
    <t xml:space="preserve">  </t>
  </si>
  <si>
    <t xml:space="preserve">   </t>
  </si>
  <si>
    <t>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</si>
</sst>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#,##0.0000000000"/>
    <numFmt numFmtId="166" formatCode="&quot;$&quot;#,##0.000"/>
    <numFmt numFmtId="167" formatCode="&quot;$&quot;#,##0.00;[Red]\-&quot;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left" indent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left" indent="1"/>
    </xf>
    <xf numFmtId="0" fontId="0" fillId="0" borderId="2" xfId="0" applyBorder="1" applyAlignment="1">
      <alignment horizontal="right"/>
    </xf>
    <xf numFmtId="165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5" xfId="0" applyBorder="1"/>
    <xf numFmtId="164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165" fontId="0" fillId="0" borderId="0" xfId="0" applyNumberFormat="1" applyBorder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0" xfId="0" applyNumberFormat="1" applyBorder="1" applyAlignment="1">
      <alignment horizontal="center"/>
    </xf>
    <xf numFmtId="167" fontId="0" fillId="0" borderId="0" xfId="0" applyNumberFormat="1" applyAlignment="1">
      <alignment horizontal="centerContinuous"/>
    </xf>
    <xf numFmtId="167" fontId="4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3" fillId="0" borderId="0" xfId="1" applyNumberFormat="1" applyFont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167" fontId="4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167" fontId="0" fillId="0" borderId="0" xfId="1" applyNumberFormat="1" applyFont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164" fontId="0" fillId="0" borderId="0" xfId="0" applyNumberFormat="1" applyFill="1" applyBorder="1"/>
    <xf numFmtId="167" fontId="7" fillId="0" borderId="0" xfId="1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Continuous"/>
    </xf>
    <xf numFmtId="0" fontId="4" fillId="3" borderId="0" xfId="0" applyFont="1" applyFill="1" applyAlignment="1">
      <alignment horizontal="center"/>
    </xf>
    <xf numFmtId="7" fontId="2" fillId="0" borderId="0" xfId="0" applyNumberFormat="1" applyFont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167" fontId="9" fillId="0" borderId="0" xfId="1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167" fontId="3" fillId="3" borderId="0" xfId="1" applyNumberFormat="1" applyFont="1" applyFill="1" applyAlignment="1">
      <alignment horizontal="center"/>
    </xf>
    <xf numFmtId="0" fontId="0" fillId="3" borderId="0" xfId="0" applyFill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8" fillId="3" borderId="0" xfId="0" applyFont="1" applyFill="1"/>
    <xf numFmtId="164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166" fontId="0" fillId="3" borderId="0" xfId="0" applyNumberFormat="1" applyFill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0" fontId="4" fillId="2" borderId="0" xfId="0" applyFont="1" applyFill="1"/>
    <xf numFmtId="167" fontId="2" fillId="2" borderId="0" xfId="0" applyNumberFormat="1" applyFont="1" applyFill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6" xfId="0" applyFill="1" applyBorder="1"/>
    <xf numFmtId="4" fontId="0" fillId="0" borderId="0" xfId="0" applyNumberFormat="1" applyFill="1"/>
    <xf numFmtId="4" fontId="4" fillId="0" borderId="0" xfId="0" applyNumberFormat="1" applyFont="1" applyFill="1" applyAlignment="1">
      <alignment horizontal="center"/>
    </xf>
    <xf numFmtId="0" fontId="4" fillId="0" borderId="0" xfId="0" applyFont="1" applyFill="1"/>
    <xf numFmtId="7" fontId="4" fillId="0" borderId="0" xfId="0" applyNumberFormat="1" applyFont="1" applyFill="1" applyAlignment="1">
      <alignment horizontal="center"/>
    </xf>
    <xf numFmtId="43" fontId="10" fillId="0" borderId="0" xfId="1" applyFont="1"/>
    <xf numFmtId="0" fontId="11" fillId="0" borderId="0" xfId="0" applyFont="1"/>
    <xf numFmtId="167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868681</xdr:colOff>
      <xdr:row>35</xdr:row>
      <xdr:rowOff>127908</xdr:rowOff>
    </xdr:from>
    <xdr:to>
      <xdr:col>0</xdr:col>
      <xdr:colOff>2377441</xdr:colOff>
      <xdr:row>38</xdr:row>
      <xdr:rowOff>37889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3C95F7-74F5-47F2-B533-E5EEC8FDF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1" y="6368688"/>
          <a:ext cx="1508760" cy="458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868681</xdr:colOff>
      <xdr:row>35</xdr:row>
      <xdr:rowOff>127908</xdr:rowOff>
    </xdr:from>
    <xdr:to>
      <xdr:col>0</xdr:col>
      <xdr:colOff>2377441</xdr:colOff>
      <xdr:row>38</xdr:row>
      <xdr:rowOff>37889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CA532A-3B31-4731-82AE-B956F183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1" y="6368688"/>
          <a:ext cx="1508760" cy="458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868681</xdr:colOff>
      <xdr:row>35</xdr:row>
      <xdr:rowOff>127908</xdr:rowOff>
    </xdr:from>
    <xdr:to>
      <xdr:col>0</xdr:col>
      <xdr:colOff>2377441</xdr:colOff>
      <xdr:row>38</xdr:row>
      <xdr:rowOff>37889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C1DFFC-3253-431D-A851-50141BDDA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1" y="6368688"/>
          <a:ext cx="1508760" cy="4586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868681</xdr:colOff>
      <xdr:row>35</xdr:row>
      <xdr:rowOff>127908</xdr:rowOff>
    </xdr:from>
    <xdr:to>
      <xdr:col>0</xdr:col>
      <xdr:colOff>2377441</xdr:colOff>
      <xdr:row>38</xdr:row>
      <xdr:rowOff>37889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6ADA5F-041C-4EB0-877B-9BCDE08A5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1" y="6368688"/>
          <a:ext cx="1508760" cy="458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40"/>
  <sheetViews>
    <sheetView topLeftCell="A7" zoomScaleNormal="100" workbookViewId="0">
      <selection activeCell="B34" sqref="B34"/>
    </sheetView>
  </sheetViews>
  <sheetFormatPr defaultRowHeight="14.4" x14ac:dyDescent="0.3"/>
  <cols>
    <col min="1" max="1" width="50.77734375" bestFit="1" customWidth="1"/>
    <col min="2" max="2" width="20.33203125" style="28" customWidth="1"/>
    <col min="3" max="3" width="12.5546875" customWidth="1"/>
    <col min="4" max="4" width="27.44140625" hidden="1" customWidth="1"/>
    <col min="5" max="5" width="18.44140625" hidden="1" customWidth="1"/>
    <col min="6" max="6" width="4.88671875" hidden="1" customWidth="1"/>
    <col min="7" max="7" width="11.88671875" hidden="1" customWidth="1"/>
    <col min="8" max="8" width="13.44140625" hidden="1" customWidth="1"/>
    <col min="9" max="9" width="8.5546875" hidden="1" customWidth="1"/>
    <col min="10" max="10" width="9.88671875" hidden="1" customWidth="1"/>
    <col min="11" max="11" width="6.5546875" hidden="1" customWidth="1"/>
    <col min="12" max="12" width="0" hidden="1" customWidth="1"/>
    <col min="16" max="16" width="13.88671875" bestFit="1" customWidth="1"/>
  </cols>
  <sheetData>
    <row r="1" spans="1:17" x14ac:dyDescent="0.3">
      <c r="A1" s="4" t="s">
        <v>42</v>
      </c>
      <c r="B1" s="26"/>
    </row>
    <row r="2" spans="1:17" x14ac:dyDescent="0.3">
      <c r="A2" s="4" t="s">
        <v>0</v>
      </c>
      <c r="B2" s="26"/>
    </row>
    <row r="3" spans="1:17" x14ac:dyDescent="0.3">
      <c r="A3" s="45" t="s">
        <v>38</v>
      </c>
      <c r="B3" s="26"/>
    </row>
    <row r="4" spans="1:17" x14ac:dyDescent="0.3">
      <c r="E4" s="46"/>
    </row>
    <row r="5" spans="1:17" x14ac:dyDescent="0.3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x14ac:dyDescent="0.3">
      <c r="A6" s="2" t="s">
        <v>1</v>
      </c>
      <c r="B6" s="27" t="s">
        <v>10</v>
      </c>
      <c r="C6" s="58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3">
      <c r="A7" t="s">
        <v>2</v>
      </c>
      <c r="B7" s="28">
        <v>3949089.94</v>
      </c>
      <c r="P7" s="38"/>
    </row>
    <row r="8" spans="1:17" x14ac:dyDescent="0.3">
      <c r="A8" t="s">
        <v>3</v>
      </c>
      <c r="B8" s="29">
        <v>88560.74</v>
      </c>
      <c r="P8" s="38"/>
    </row>
    <row r="9" spans="1:17" x14ac:dyDescent="0.3">
      <c r="A9" t="s">
        <v>18</v>
      </c>
      <c r="B9" s="29">
        <v>4028.78</v>
      </c>
      <c r="P9" s="38"/>
    </row>
    <row r="10" spans="1:17" ht="15" thickBot="1" x14ac:dyDescent="0.35">
      <c r="A10" t="s">
        <v>19</v>
      </c>
      <c r="B10" s="29">
        <v>0</v>
      </c>
      <c r="P10" s="38"/>
    </row>
    <row r="11" spans="1:17" x14ac:dyDescent="0.3">
      <c r="A11" t="s">
        <v>4</v>
      </c>
      <c r="B11" s="29">
        <v>265166.86</v>
      </c>
      <c r="D11" s="19"/>
      <c r="E11" s="8"/>
      <c r="F11" s="8"/>
      <c r="G11" s="8"/>
      <c r="H11" s="9"/>
      <c r="P11" s="38"/>
    </row>
    <row r="12" spans="1:17" x14ac:dyDescent="0.3">
      <c r="A12" t="s">
        <v>5</v>
      </c>
      <c r="B12" s="29">
        <v>216893.5</v>
      </c>
      <c r="D12" s="10" t="s">
        <v>12</v>
      </c>
      <c r="E12" s="20" t="e">
        <f>B15/($B$7+$B$8+$B$9+#REF!+#REF!+$B$10+$B$11+$B$12+$B$14)</f>
        <v>#REF!</v>
      </c>
      <c r="F12" s="12"/>
      <c r="G12" s="12"/>
      <c r="H12" s="13"/>
      <c r="P12" s="38"/>
    </row>
    <row r="13" spans="1:17" x14ac:dyDescent="0.3">
      <c r="A13" t="s">
        <v>6</v>
      </c>
      <c r="B13" s="29">
        <v>14038736.890000001</v>
      </c>
      <c r="D13" s="10" t="s">
        <v>13</v>
      </c>
      <c r="E13" s="40">
        <v>13110.45</v>
      </c>
      <c r="F13" s="12"/>
      <c r="G13" s="12"/>
      <c r="H13" s="13"/>
      <c r="P13" s="38"/>
    </row>
    <row r="14" spans="1:17" x14ac:dyDescent="0.3">
      <c r="A14" t="s">
        <v>44</v>
      </c>
      <c r="B14" s="29">
        <v>0</v>
      </c>
      <c r="D14" s="10" t="s">
        <v>14</v>
      </c>
      <c r="E14" s="11" t="e">
        <f>E12*E13</f>
        <v>#REF!</v>
      </c>
      <c r="F14" s="12"/>
      <c r="G14" s="12"/>
      <c r="H14" s="13"/>
      <c r="P14" s="38"/>
    </row>
    <row r="15" spans="1:17" x14ac:dyDescent="0.3">
      <c r="A15" t="s">
        <v>7</v>
      </c>
      <c r="B15" s="39">
        <v>257879.95</v>
      </c>
      <c r="D15" s="14"/>
      <c r="E15" s="12"/>
      <c r="F15" s="12"/>
      <c r="G15" s="12"/>
      <c r="H15" s="13"/>
      <c r="P15" s="38"/>
    </row>
    <row r="16" spans="1:17" x14ac:dyDescent="0.3">
      <c r="A16" t="s">
        <v>43</v>
      </c>
      <c r="B16" s="39">
        <v>11132.21</v>
      </c>
      <c r="D16" s="14"/>
      <c r="E16" s="12"/>
      <c r="F16" s="12"/>
      <c r="G16" s="12"/>
      <c r="H16" s="13"/>
      <c r="P16" s="38"/>
    </row>
    <row r="17" spans="1:37" x14ac:dyDescent="0.3">
      <c r="A17" s="2" t="s">
        <v>8</v>
      </c>
      <c r="B17" s="31">
        <f>SUM(B7:B16)</f>
        <v>18831488.870000001</v>
      </c>
      <c r="D17" s="10" t="s">
        <v>15</v>
      </c>
      <c r="E17" s="21">
        <v>51</v>
      </c>
      <c r="F17" s="21">
        <v>6101</v>
      </c>
      <c r="G17" s="15" t="e">
        <f>E14</f>
        <v>#REF!</v>
      </c>
      <c r="H17" s="13"/>
      <c r="P17" s="38"/>
    </row>
    <row r="18" spans="1:37" x14ac:dyDescent="0.3">
      <c r="A18" s="42"/>
      <c r="B18" s="44"/>
      <c r="D18" s="10" t="s">
        <v>16</v>
      </c>
      <c r="E18" s="21">
        <v>10</v>
      </c>
      <c r="F18" s="21">
        <v>6101</v>
      </c>
      <c r="G18" s="15" t="e">
        <f>E14</f>
        <v>#REF!</v>
      </c>
      <c r="H18" s="13"/>
    </row>
    <row r="19" spans="1:37" ht="15" thickBot="1" x14ac:dyDescent="0.35">
      <c r="B19" s="50"/>
    </row>
    <row r="20" spans="1:37" x14ac:dyDescent="0.3">
      <c r="B20" s="51"/>
      <c r="D20" s="6" t="s">
        <v>23</v>
      </c>
      <c r="E20" s="7" t="e">
        <f>B10/($B$7+$B$8+$B$9+#REF!+#REF!+$B$10+$B$11+$B$12+$B$14)</f>
        <v>#REF!</v>
      </c>
      <c r="F20" s="8"/>
      <c r="G20" s="8"/>
      <c r="H20" s="8"/>
      <c r="I20" s="8"/>
      <c r="J20" s="8"/>
      <c r="K20" s="9"/>
    </row>
    <row r="21" spans="1:37" x14ac:dyDescent="0.3">
      <c r="A21" s="2" t="s">
        <v>45</v>
      </c>
      <c r="B21" s="32">
        <v>17455145.309999999</v>
      </c>
      <c r="D21" s="10" t="s">
        <v>13</v>
      </c>
      <c r="E21" s="11">
        <f>E13</f>
        <v>13110.45</v>
      </c>
      <c r="F21" s="12"/>
      <c r="G21" s="12"/>
      <c r="H21" s="12"/>
      <c r="I21" s="12"/>
      <c r="J21" s="12"/>
      <c r="K21" s="13"/>
    </row>
    <row r="22" spans="1:37" x14ac:dyDescent="0.3">
      <c r="A22" s="2" t="s">
        <v>46</v>
      </c>
      <c r="B22" s="32">
        <v>1391215.77</v>
      </c>
      <c r="D22" s="10" t="s">
        <v>24</v>
      </c>
      <c r="E22" s="11" t="e">
        <f>E21*E20</f>
        <v>#REF!</v>
      </c>
      <c r="F22" s="12"/>
      <c r="G22" s="12"/>
      <c r="H22" s="12"/>
      <c r="I22" s="12"/>
      <c r="J22" s="12"/>
      <c r="K22" s="13"/>
    </row>
    <row r="23" spans="1:37" x14ac:dyDescent="0.3">
      <c r="A23" s="2" t="s">
        <v>47</v>
      </c>
      <c r="B23" s="32">
        <f>SUM(B21:B22)</f>
        <v>18846361.079999998</v>
      </c>
      <c r="D23" s="10"/>
      <c r="E23" s="11"/>
      <c r="F23" s="12"/>
      <c r="G23" s="12"/>
      <c r="H23" s="12"/>
      <c r="I23" s="12"/>
      <c r="J23" s="12"/>
      <c r="K23" s="13"/>
    </row>
    <row r="24" spans="1:37" x14ac:dyDescent="0.3">
      <c r="A24" s="2"/>
      <c r="B24" s="33"/>
      <c r="D24" s="14"/>
      <c r="E24" s="12"/>
      <c r="F24" s="12"/>
      <c r="G24" s="12"/>
      <c r="H24" s="12"/>
      <c r="I24" s="12"/>
      <c r="J24" s="12"/>
      <c r="K24" s="13"/>
    </row>
    <row r="25" spans="1:37" x14ac:dyDescent="0.3">
      <c r="A25" s="2" t="s">
        <v>9</v>
      </c>
      <c r="B25" s="29"/>
      <c r="C25" s="54"/>
      <c r="D25" s="55"/>
      <c r="E25" s="56"/>
      <c r="F25" s="56"/>
      <c r="G25" s="56"/>
      <c r="H25" s="56"/>
      <c r="I25" s="56"/>
      <c r="J25" s="56"/>
      <c r="K25" s="57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1:37" x14ac:dyDescent="0.3">
      <c r="A26" s="49" t="s">
        <v>39</v>
      </c>
      <c r="B26" s="39">
        <v>0</v>
      </c>
      <c r="C26" s="58"/>
      <c r="D26" s="55"/>
      <c r="E26" s="59"/>
      <c r="F26" s="56"/>
      <c r="G26" s="60"/>
      <c r="H26" s="61"/>
      <c r="I26" s="62"/>
      <c r="J26" s="62"/>
      <c r="K26" s="63"/>
      <c r="L26" s="62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</row>
    <row r="27" spans="1:37" hidden="1" x14ac:dyDescent="0.3">
      <c r="A27" s="5" t="s">
        <v>35</v>
      </c>
      <c r="B27" s="39">
        <v>0</v>
      </c>
      <c r="D27" s="14" t="s">
        <v>33</v>
      </c>
      <c r="E27" s="15">
        <v>10006.75</v>
      </c>
      <c r="F27" s="12" t="s">
        <v>21</v>
      </c>
      <c r="G27" s="21">
        <f t="shared" ref="G27" si="0">E27/$E$30</f>
        <v>4.1490542370439983E-2</v>
      </c>
      <c r="H27" s="24" t="e">
        <f t="shared" ref="H27:H29" si="1">G27*$E$22</f>
        <v>#REF!</v>
      </c>
      <c r="I27" s="22" t="s">
        <v>25</v>
      </c>
      <c r="J27" s="22" t="s">
        <v>26</v>
      </c>
      <c r="K27" s="23" t="s">
        <v>29</v>
      </c>
      <c r="L27" s="48" t="s">
        <v>16</v>
      </c>
    </row>
    <row r="28" spans="1:37" x14ac:dyDescent="0.3">
      <c r="A28" s="52" t="s">
        <v>11</v>
      </c>
      <c r="B28" s="53">
        <f>11220.79+91.92</f>
        <v>11312.710000000001</v>
      </c>
      <c r="D28" s="14" t="s">
        <v>31</v>
      </c>
      <c r="E28" s="15">
        <v>113024.51</v>
      </c>
      <c r="F28" s="12" t="s">
        <v>20</v>
      </c>
      <c r="G28" s="21">
        <f>E28/$E$30</f>
        <v>0.46862849786925997</v>
      </c>
      <c r="H28" s="24" t="e">
        <f t="shared" si="1"/>
        <v>#REF!</v>
      </c>
      <c r="I28" s="22" t="s">
        <v>25</v>
      </c>
      <c r="J28" s="22" t="s">
        <v>26</v>
      </c>
      <c r="K28" s="23" t="s">
        <v>28</v>
      </c>
      <c r="L28" s="48" t="s">
        <v>16</v>
      </c>
    </row>
    <row r="29" spans="1:37" x14ac:dyDescent="0.3">
      <c r="A29" s="41" t="s">
        <v>17</v>
      </c>
      <c r="B29" s="30">
        <v>3559.5</v>
      </c>
      <c r="D29" s="14" t="s">
        <v>32</v>
      </c>
      <c r="E29" s="15">
        <v>118150.21</v>
      </c>
      <c r="F29" s="12" t="s">
        <v>22</v>
      </c>
      <c r="G29" s="21">
        <f>E29/$E$30</f>
        <v>0.48988095976029999</v>
      </c>
      <c r="H29" s="24" t="e">
        <f t="shared" si="1"/>
        <v>#REF!</v>
      </c>
      <c r="I29" s="22" t="s">
        <v>25</v>
      </c>
      <c r="J29" s="22" t="s">
        <v>26</v>
      </c>
      <c r="K29" s="23" t="s">
        <v>27</v>
      </c>
      <c r="L29" s="48" t="s">
        <v>15</v>
      </c>
    </row>
    <row r="30" spans="1:37" x14ac:dyDescent="0.3">
      <c r="A30" s="2"/>
      <c r="B30" s="32">
        <f>SUM(B26:B29)</f>
        <v>14872.210000000001</v>
      </c>
      <c r="D30" s="14"/>
      <c r="E30" s="15">
        <f>SUM(E26:E29)</f>
        <v>241181.47</v>
      </c>
      <c r="F30" s="12"/>
      <c r="G30" s="12"/>
      <c r="H30" s="25" t="e">
        <f>SUM(H26:H29)</f>
        <v>#REF!</v>
      </c>
      <c r="I30" s="12"/>
      <c r="J30" s="12"/>
      <c r="K30" s="13"/>
    </row>
    <row r="31" spans="1:37" ht="15" thickBot="1" x14ac:dyDescent="0.35">
      <c r="D31" s="16"/>
      <c r="E31" s="17"/>
      <c r="F31" s="17"/>
      <c r="G31" s="17"/>
      <c r="H31" s="17"/>
      <c r="I31" s="17"/>
      <c r="J31" s="17"/>
      <c r="K31" s="18"/>
    </row>
    <row r="32" spans="1:37" x14ac:dyDescent="0.3">
      <c r="A32" s="2" t="s">
        <v>41</v>
      </c>
      <c r="B32" s="27">
        <f>B23-B30</f>
        <v>18831488.869999997</v>
      </c>
      <c r="E32" s="43"/>
    </row>
    <row r="33" spans="1:6" x14ac:dyDescent="0.3">
      <c r="A33" s="2" t="s">
        <v>40</v>
      </c>
      <c r="B33" s="27"/>
      <c r="E33" s="38">
        <v>282143.26</v>
      </c>
      <c r="F33" s="3" t="s">
        <v>34</v>
      </c>
    </row>
    <row r="34" spans="1:6" x14ac:dyDescent="0.3">
      <c r="A34" s="37" t="s">
        <v>30</v>
      </c>
      <c r="B34" s="47">
        <f>B23-B17-B26-B27-B28-B29-B33</f>
        <v>-2.8321665013208985E-9</v>
      </c>
    </row>
    <row r="35" spans="1:6" x14ac:dyDescent="0.3">
      <c r="A35" s="1"/>
      <c r="E35" s="38"/>
    </row>
    <row r="36" spans="1:6" x14ac:dyDescent="0.3">
      <c r="A36" t="s">
        <v>36</v>
      </c>
      <c r="B36" s="36">
        <v>44792</v>
      </c>
    </row>
    <row r="37" spans="1:6" x14ac:dyDescent="0.3">
      <c r="A37" s="1"/>
      <c r="B37" s="34"/>
    </row>
    <row r="38" spans="1:6" x14ac:dyDescent="0.3">
      <c r="A38" s="41" t="s">
        <v>37</v>
      </c>
      <c r="B38" s="35"/>
    </row>
    <row r="39" spans="1:6" x14ac:dyDescent="0.3">
      <c r="B39" s="35"/>
    </row>
    <row r="40" spans="1:6" x14ac:dyDescent="0.3">
      <c r="B40" s="35"/>
    </row>
  </sheetData>
  <printOptions horizontalCentered="1" verticalCentered="1" gridLines="1"/>
  <pageMargins left="0.45" right="0.45" top="0.5" bottom="0.5" header="0.3" footer="0.3"/>
  <pageSetup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D8B4F-40AB-47D5-A0BE-B528CFCA59D3}">
  <sheetPr codeName="Sheet2">
    <pageSetUpPr fitToPage="1"/>
  </sheetPr>
  <dimension ref="A1:AK40"/>
  <sheetViews>
    <sheetView topLeftCell="A4" zoomScaleNormal="100" workbookViewId="0">
      <selection activeCell="B26" sqref="B26"/>
    </sheetView>
  </sheetViews>
  <sheetFormatPr defaultRowHeight="14.4" x14ac:dyDescent="0.3"/>
  <cols>
    <col min="1" max="1" width="50.77734375" bestFit="1" customWidth="1"/>
    <col min="2" max="2" width="20.33203125" style="28" customWidth="1"/>
    <col min="3" max="3" width="12.5546875" customWidth="1"/>
    <col min="4" max="4" width="27.44140625" hidden="1" customWidth="1"/>
    <col min="5" max="5" width="18.44140625" hidden="1" customWidth="1"/>
    <col min="6" max="6" width="4.88671875" hidden="1" customWidth="1"/>
    <col min="7" max="7" width="11.88671875" hidden="1" customWidth="1"/>
    <col min="8" max="8" width="13.44140625" hidden="1" customWidth="1"/>
    <col min="9" max="9" width="8.5546875" hidden="1" customWidth="1"/>
    <col min="10" max="10" width="9.88671875" hidden="1" customWidth="1"/>
    <col min="11" max="11" width="6.5546875" hidden="1" customWidth="1"/>
    <col min="12" max="12" width="0" hidden="1" customWidth="1"/>
    <col min="16" max="16" width="13.88671875" bestFit="1" customWidth="1"/>
  </cols>
  <sheetData>
    <row r="1" spans="1:17" x14ac:dyDescent="0.3">
      <c r="A1" s="4" t="s">
        <v>42</v>
      </c>
      <c r="B1" s="26"/>
    </row>
    <row r="2" spans="1:17" x14ac:dyDescent="0.3">
      <c r="A2" s="4" t="s">
        <v>0</v>
      </c>
      <c r="B2" s="26"/>
    </row>
    <row r="3" spans="1:17" x14ac:dyDescent="0.3">
      <c r="A3" s="45" t="s">
        <v>48</v>
      </c>
      <c r="B3" s="26"/>
    </row>
    <row r="4" spans="1:17" x14ac:dyDescent="0.3">
      <c r="E4" s="46"/>
    </row>
    <row r="5" spans="1:17" x14ac:dyDescent="0.3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x14ac:dyDescent="0.3">
      <c r="A6" s="2" t="s">
        <v>1</v>
      </c>
      <c r="B6" s="27" t="s">
        <v>10</v>
      </c>
      <c r="C6" s="58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3">
      <c r="A7" t="s">
        <v>2</v>
      </c>
      <c r="B7" s="28">
        <v>3759360.64</v>
      </c>
      <c r="P7" s="38"/>
    </row>
    <row r="8" spans="1:17" x14ac:dyDescent="0.3">
      <c r="A8" t="s">
        <v>3</v>
      </c>
      <c r="B8" s="29">
        <v>-245.94</v>
      </c>
      <c r="P8" s="38"/>
    </row>
    <row r="9" spans="1:17" x14ac:dyDescent="0.3">
      <c r="A9" t="s">
        <v>18</v>
      </c>
      <c r="B9" s="29">
        <v>8945.7000000000007</v>
      </c>
      <c r="P9" s="38"/>
    </row>
    <row r="10" spans="1:17" ht="15" thickBot="1" x14ac:dyDescent="0.35">
      <c r="A10" t="s">
        <v>19</v>
      </c>
      <c r="B10" s="29">
        <v>0</v>
      </c>
      <c r="P10" s="38"/>
    </row>
    <row r="11" spans="1:17" x14ac:dyDescent="0.3">
      <c r="A11" t="s">
        <v>4</v>
      </c>
      <c r="B11" s="29">
        <v>265166.86</v>
      </c>
      <c r="D11" s="19"/>
      <c r="E11" s="8"/>
      <c r="F11" s="8"/>
      <c r="G11" s="8"/>
      <c r="H11" s="9"/>
      <c r="P11" s="38"/>
    </row>
    <row r="12" spans="1:17" x14ac:dyDescent="0.3">
      <c r="A12" t="s">
        <v>5</v>
      </c>
      <c r="B12" s="29">
        <v>216893.5</v>
      </c>
      <c r="D12" s="10" t="s">
        <v>12</v>
      </c>
      <c r="E12" s="20" t="e">
        <f>B15/($B$7+$B$8+$B$9+#REF!+#REF!+$B$10+$B$11+$B$12+$B$14)</f>
        <v>#REF!</v>
      </c>
      <c r="F12" s="12"/>
      <c r="G12" s="12"/>
      <c r="H12" s="13"/>
      <c r="P12" s="38"/>
    </row>
    <row r="13" spans="1:17" x14ac:dyDescent="0.3">
      <c r="A13" t="s">
        <v>6</v>
      </c>
      <c r="B13" s="29">
        <v>13732089.15</v>
      </c>
      <c r="D13" s="10" t="s">
        <v>13</v>
      </c>
      <c r="E13" s="40">
        <v>13110.45</v>
      </c>
      <c r="F13" s="12"/>
      <c r="G13" s="12"/>
      <c r="H13" s="13"/>
      <c r="P13" s="38"/>
    </row>
    <row r="14" spans="1:17" x14ac:dyDescent="0.3">
      <c r="A14" t="s">
        <v>44</v>
      </c>
      <c r="B14" s="29">
        <v>0</v>
      </c>
      <c r="D14" s="10" t="s">
        <v>14</v>
      </c>
      <c r="E14" s="11" t="e">
        <f>E12*E13</f>
        <v>#REF!</v>
      </c>
      <c r="F14" s="12"/>
      <c r="G14" s="12"/>
      <c r="H14" s="13"/>
      <c r="P14" s="38"/>
    </row>
    <row r="15" spans="1:17" x14ac:dyDescent="0.3">
      <c r="A15" t="s">
        <v>7</v>
      </c>
      <c r="B15" s="39">
        <v>249475.28</v>
      </c>
      <c r="D15" s="14"/>
      <c r="E15" s="12"/>
      <c r="F15" s="12"/>
      <c r="G15" s="12"/>
      <c r="H15" s="13"/>
      <c r="P15" s="38"/>
    </row>
    <row r="16" spans="1:17" x14ac:dyDescent="0.3">
      <c r="A16" t="s">
        <v>43</v>
      </c>
      <c r="B16" s="39">
        <v>11132.21</v>
      </c>
      <c r="D16" s="14"/>
      <c r="E16" s="12"/>
      <c r="F16" s="12"/>
      <c r="G16" s="12"/>
      <c r="H16" s="13"/>
      <c r="P16" s="38"/>
    </row>
    <row r="17" spans="1:37" x14ac:dyDescent="0.3">
      <c r="A17" s="2" t="s">
        <v>8</v>
      </c>
      <c r="B17" s="31">
        <f>SUM(B7:B16)</f>
        <v>18242817.400000002</v>
      </c>
      <c r="D17" s="10" t="s">
        <v>15</v>
      </c>
      <c r="E17" s="21">
        <v>51</v>
      </c>
      <c r="F17" s="21">
        <v>6101</v>
      </c>
      <c r="G17" s="15" t="e">
        <f>E14</f>
        <v>#REF!</v>
      </c>
      <c r="H17" s="13"/>
      <c r="P17" s="38"/>
    </row>
    <row r="18" spans="1:37" x14ac:dyDescent="0.3">
      <c r="A18" s="42"/>
      <c r="B18" s="44"/>
      <c r="D18" s="10" t="s">
        <v>16</v>
      </c>
      <c r="E18" s="21">
        <v>10</v>
      </c>
      <c r="F18" s="21">
        <v>6101</v>
      </c>
      <c r="G18" s="15" t="e">
        <f>E14</f>
        <v>#REF!</v>
      </c>
      <c r="H18" s="13"/>
    </row>
    <row r="19" spans="1:37" ht="15" thickBot="1" x14ac:dyDescent="0.35">
      <c r="B19" s="50"/>
    </row>
    <row r="20" spans="1:37" x14ac:dyDescent="0.3">
      <c r="B20" s="51"/>
      <c r="D20" s="6" t="s">
        <v>23</v>
      </c>
      <c r="E20" s="7" t="e">
        <f>B10/($B$7+$B$8+$B$9+#REF!+#REF!+$B$10+$B$11+$B$12+$B$14)</f>
        <v>#REF!</v>
      </c>
      <c r="F20" s="8"/>
      <c r="G20" s="8"/>
      <c r="H20" s="8"/>
      <c r="I20" s="8"/>
      <c r="J20" s="8"/>
      <c r="K20" s="9"/>
    </row>
    <row r="21" spans="1:37" x14ac:dyDescent="0.3">
      <c r="A21" s="64" t="s">
        <v>45</v>
      </c>
      <c r="B21" s="65">
        <v>17191464.829999998</v>
      </c>
      <c r="D21" s="10" t="s">
        <v>13</v>
      </c>
      <c r="E21" s="11">
        <f>E13</f>
        <v>13110.45</v>
      </c>
      <c r="F21" s="12"/>
      <c r="G21" s="12"/>
      <c r="H21" s="12"/>
      <c r="I21" s="12"/>
      <c r="J21" s="12"/>
      <c r="K21" s="13"/>
    </row>
    <row r="22" spans="1:37" x14ac:dyDescent="0.3">
      <c r="A22" s="64" t="s">
        <v>46</v>
      </c>
      <c r="B22" s="65">
        <v>1391452.09</v>
      </c>
      <c r="D22" s="10" t="s">
        <v>24</v>
      </c>
      <c r="E22" s="11" t="e">
        <f>E21*E20</f>
        <v>#REF!</v>
      </c>
      <c r="F22" s="12"/>
      <c r="G22" s="12"/>
      <c r="H22" s="12"/>
      <c r="I22" s="12"/>
      <c r="J22" s="12"/>
      <c r="K22" s="13"/>
    </row>
    <row r="23" spans="1:37" x14ac:dyDescent="0.3">
      <c r="A23" s="64" t="s">
        <v>47</v>
      </c>
      <c r="B23" s="65">
        <f>SUM(B21:B22)</f>
        <v>18582916.919999998</v>
      </c>
      <c r="D23" s="10"/>
      <c r="E23" s="11"/>
      <c r="F23" s="12"/>
      <c r="G23" s="12"/>
      <c r="H23" s="12"/>
      <c r="I23" s="12"/>
      <c r="J23" s="12"/>
      <c r="K23" s="13"/>
    </row>
    <row r="24" spans="1:37" x14ac:dyDescent="0.3">
      <c r="A24" s="2"/>
      <c r="B24" s="33"/>
      <c r="D24" s="14"/>
      <c r="E24" s="12"/>
      <c r="F24" s="12"/>
      <c r="G24" s="12"/>
      <c r="H24" s="12"/>
      <c r="I24" s="12"/>
      <c r="J24" s="12"/>
      <c r="K24" s="13"/>
    </row>
    <row r="25" spans="1:37" x14ac:dyDescent="0.3">
      <c r="A25" s="2" t="s">
        <v>9</v>
      </c>
      <c r="B25" s="29"/>
      <c r="C25" s="54"/>
      <c r="D25" s="55"/>
      <c r="E25" s="56"/>
      <c r="F25" s="56"/>
      <c r="G25" s="56"/>
      <c r="H25" s="56"/>
      <c r="I25" s="56"/>
      <c r="J25" s="56"/>
      <c r="K25" s="57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1:37" x14ac:dyDescent="0.3">
      <c r="A26" s="49" t="s">
        <v>39</v>
      </c>
      <c r="B26" s="39"/>
      <c r="C26" s="58"/>
      <c r="D26" s="55"/>
      <c r="E26" s="59"/>
      <c r="F26" s="56"/>
      <c r="G26" s="60"/>
      <c r="H26" s="61"/>
      <c r="I26" s="62"/>
      <c r="J26" s="62"/>
      <c r="K26" s="63"/>
      <c r="L26" s="62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</row>
    <row r="27" spans="1:37" hidden="1" x14ac:dyDescent="0.3">
      <c r="A27" s="5" t="s">
        <v>35</v>
      </c>
      <c r="B27" s="39"/>
      <c r="D27" s="14" t="s">
        <v>33</v>
      </c>
      <c r="E27" s="15">
        <v>10006.75</v>
      </c>
      <c r="F27" s="12" t="s">
        <v>21</v>
      </c>
      <c r="G27" s="21">
        <f t="shared" ref="G27" si="0">E27/$E$30</f>
        <v>4.1490542370439983E-2</v>
      </c>
      <c r="H27" s="24" t="e">
        <f t="shared" ref="H27:H29" si="1">G27*$E$22</f>
        <v>#REF!</v>
      </c>
      <c r="I27" s="22" t="s">
        <v>25</v>
      </c>
      <c r="J27" s="22" t="s">
        <v>26</v>
      </c>
      <c r="K27" s="23" t="s">
        <v>29</v>
      </c>
      <c r="L27" s="48" t="s">
        <v>16</v>
      </c>
    </row>
    <row r="28" spans="1:37" x14ac:dyDescent="0.3">
      <c r="A28" s="52" t="s">
        <v>11</v>
      </c>
      <c r="B28" s="53">
        <v>335487.33</v>
      </c>
      <c r="C28" t="s">
        <v>49</v>
      </c>
      <c r="D28" s="14" t="s">
        <v>31</v>
      </c>
      <c r="E28" s="15">
        <v>113024.51</v>
      </c>
      <c r="F28" s="12" t="s">
        <v>20</v>
      </c>
      <c r="G28" s="21">
        <f>E28/$E$30</f>
        <v>0.46862849786925997</v>
      </c>
      <c r="H28" s="24" t="e">
        <f t="shared" si="1"/>
        <v>#REF!</v>
      </c>
      <c r="I28" s="22" t="s">
        <v>25</v>
      </c>
      <c r="J28" s="22" t="s">
        <v>26</v>
      </c>
      <c r="K28" s="23" t="s">
        <v>28</v>
      </c>
      <c r="L28" s="48" t="s">
        <v>16</v>
      </c>
    </row>
    <row r="29" spans="1:37" x14ac:dyDescent="0.3">
      <c r="A29" s="41" t="s">
        <v>17</v>
      </c>
      <c r="B29" s="30">
        <v>4612.1899999999996</v>
      </c>
      <c r="D29" s="14" t="s">
        <v>32</v>
      </c>
      <c r="E29" s="15">
        <v>118150.21</v>
      </c>
      <c r="F29" s="12" t="s">
        <v>22</v>
      </c>
      <c r="G29" s="21">
        <f>E29/$E$30</f>
        <v>0.48988095976029999</v>
      </c>
      <c r="H29" s="24" t="e">
        <f t="shared" si="1"/>
        <v>#REF!</v>
      </c>
      <c r="I29" s="22" t="s">
        <v>25</v>
      </c>
      <c r="J29" s="22" t="s">
        <v>26</v>
      </c>
      <c r="K29" s="23" t="s">
        <v>27</v>
      </c>
      <c r="L29" s="48" t="s">
        <v>15</v>
      </c>
    </row>
    <row r="30" spans="1:37" x14ac:dyDescent="0.3">
      <c r="A30" s="2"/>
      <c r="B30" s="32">
        <f>SUM(B26:B29)</f>
        <v>340099.52</v>
      </c>
      <c r="D30" s="14"/>
      <c r="E30" s="15">
        <f>SUM(E26:E29)</f>
        <v>241181.47</v>
      </c>
      <c r="F30" s="12"/>
      <c r="G30" s="12"/>
      <c r="H30" s="25" t="e">
        <f>SUM(H26:H29)</f>
        <v>#REF!</v>
      </c>
      <c r="I30" s="12"/>
      <c r="J30" s="12"/>
      <c r="K30" s="13"/>
    </row>
    <row r="31" spans="1:37" ht="15" thickBot="1" x14ac:dyDescent="0.35">
      <c r="D31" s="16"/>
      <c r="E31" s="17"/>
      <c r="F31" s="17"/>
      <c r="G31" s="17"/>
      <c r="H31" s="17"/>
      <c r="I31" s="17"/>
      <c r="J31" s="17"/>
      <c r="K31" s="18"/>
    </row>
    <row r="32" spans="1:37" x14ac:dyDescent="0.3">
      <c r="A32" s="2" t="s">
        <v>41</v>
      </c>
      <c r="B32" s="27"/>
      <c r="E32" s="43"/>
    </row>
    <row r="33" spans="1:6" x14ac:dyDescent="0.3">
      <c r="A33" s="2" t="s">
        <v>40</v>
      </c>
      <c r="B33" s="27"/>
      <c r="E33" s="38">
        <v>282143.26</v>
      </c>
      <c r="F33" s="3" t="s">
        <v>34</v>
      </c>
    </row>
    <row r="34" spans="1:6" x14ac:dyDescent="0.3">
      <c r="A34" s="37" t="s">
        <v>30</v>
      </c>
      <c r="B34" s="47">
        <f>B23-B17-B26-B27-B28-B29-B33</f>
        <v>-4.1882231016643345E-9</v>
      </c>
    </row>
    <row r="35" spans="1:6" x14ac:dyDescent="0.3">
      <c r="A35" s="1"/>
      <c r="E35" s="38"/>
    </row>
    <row r="36" spans="1:6" x14ac:dyDescent="0.3">
      <c r="A36" t="s">
        <v>36</v>
      </c>
      <c r="B36" s="36">
        <v>44819</v>
      </c>
    </row>
    <row r="37" spans="1:6" x14ac:dyDescent="0.3">
      <c r="A37" s="1"/>
      <c r="B37" s="34"/>
    </row>
    <row r="38" spans="1:6" x14ac:dyDescent="0.3">
      <c r="A38" s="41" t="s">
        <v>37</v>
      </c>
      <c r="B38" s="35"/>
    </row>
    <row r="39" spans="1:6" x14ac:dyDescent="0.3">
      <c r="B39" s="35"/>
    </row>
    <row r="40" spans="1:6" x14ac:dyDescent="0.3">
      <c r="B40" s="35"/>
    </row>
  </sheetData>
  <printOptions horizontalCentered="1" verticalCentered="1" gridLines="1"/>
  <pageMargins left="0.45" right="0.45" top="0.5" bottom="0.5" header="0.3" footer="0.3"/>
  <pageSetup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1CA9-C4AD-4CC2-8124-955751F4BC2A}">
  <sheetPr codeName="Sheet3">
    <pageSetUpPr fitToPage="1"/>
  </sheetPr>
  <dimension ref="A1:AK41"/>
  <sheetViews>
    <sheetView topLeftCell="A10" zoomScaleNormal="100" workbookViewId="0">
      <selection activeCell="B16" sqref="B16"/>
    </sheetView>
  </sheetViews>
  <sheetFormatPr defaultRowHeight="14.4" x14ac:dyDescent="0.3"/>
  <cols>
    <col min="1" max="1" width="50.77734375" bestFit="1" customWidth="1"/>
    <col min="2" max="2" width="20.33203125" style="28" customWidth="1"/>
    <col min="3" max="3" width="12.5546875" customWidth="1"/>
    <col min="4" max="4" width="27.44140625" hidden="1" customWidth="1"/>
    <col min="5" max="5" width="18.44140625" hidden="1" customWidth="1"/>
    <col min="6" max="6" width="4.88671875" hidden="1" customWidth="1"/>
    <col min="7" max="7" width="11.88671875" hidden="1" customWidth="1"/>
    <col min="8" max="8" width="13.44140625" hidden="1" customWidth="1"/>
    <col min="9" max="9" width="8.5546875" hidden="1" customWidth="1"/>
    <col min="10" max="10" width="9.88671875" hidden="1" customWidth="1"/>
    <col min="11" max="11" width="6.5546875" hidden="1" customWidth="1"/>
    <col min="12" max="12" width="0" hidden="1" customWidth="1"/>
    <col min="15" max="15" width="17.33203125" customWidth="1"/>
    <col min="16" max="16" width="13.88671875" bestFit="1" customWidth="1"/>
  </cols>
  <sheetData>
    <row r="1" spans="1:17" x14ac:dyDescent="0.3">
      <c r="A1" s="4" t="s">
        <v>42</v>
      </c>
      <c r="B1" s="26"/>
    </row>
    <row r="2" spans="1:17" x14ac:dyDescent="0.3">
      <c r="A2" s="4" t="s">
        <v>0</v>
      </c>
      <c r="B2" s="26"/>
    </row>
    <row r="3" spans="1:17" x14ac:dyDescent="0.3">
      <c r="A3" s="45" t="s">
        <v>51</v>
      </c>
      <c r="B3" s="26"/>
    </row>
    <row r="4" spans="1:17" x14ac:dyDescent="0.3">
      <c r="E4" s="46"/>
    </row>
    <row r="5" spans="1:17" x14ac:dyDescent="0.3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x14ac:dyDescent="0.3">
      <c r="A6" s="2" t="s">
        <v>1</v>
      </c>
      <c r="B6" s="27" t="s">
        <v>10</v>
      </c>
      <c r="C6" s="58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3">
      <c r="A7" t="s">
        <v>2</v>
      </c>
      <c r="B7" s="28">
        <v>3373417.64</v>
      </c>
      <c r="P7" s="38"/>
    </row>
    <row r="8" spans="1:17" x14ac:dyDescent="0.3">
      <c r="A8" t="s">
        <v>3</v>
      </c>
      <c r="B8" s="29">
        <v>-74822.720000000001</v>
      </c>
      <c r="P8" s="38"/>
    </row>
    <row r="9" spans="1:17" x14ac:dyDescent="0.3">
      <c r="A9" t="s">
        <v>18</v>
      </c>
      <c r="B9" s="29">
        <v>8945.7000000000007</v>
      </c>
      <c r="P9" s="38"/>
    </row>
    <row r="10" spans="1:17" ht="15" thickBot="1" x14ac:dyDescent="0.35">
      <c r="A10" t="s">
        <v>19</v>
      </c>
      <c r="B10" s="29">
        <v>0</v>
      </c>
      <c r="P10" s="38"/>
    </row>
    <row r="11" spans="1:17" x14ac:dyDescent="0.3">
      <c r="A11" t="s">
        <v>4</v>
      </c>
      <c r="B11" s="29">
        <v>265166.86</v>
      </c>
      <c r="D11" s="19"/>
      <c r="E11" s="8"/>
      <c r="F11" s="8"/>
      <c r="G11" s="8"/>
      <c r="H11" s="9"/>
      <c r="P11" s="38"/>
    </row>
    <row r="12" spans="1:17" x14ac:dyDescent="0.3">
      <c r="A12" t="s">
        <v>5</v>
      </c>
      <c r="B12" s="29">
        <v>216893.5</v>
      </c>
      <c r="D12" s="10" t="s">
        <v>12</v>
      </c>
      <c r="E12" s="20" t="e">
        <f>B15/($B$7+$B$8+$B$9+#REF!+#REF!+$B$10+$B$11+$B$12+$B$14)</f>
        <v>#REF!</v>
      </c>
      <c r="F12" s="12"/>
      <c r="G12" s="12"/>
      <c r="H12" s="13"/>
      <c r="P12" s="38"/>
    </row>
    <row r="13" spans="1:17" x14ac:dyDescent="0.3">
      <c r="A13" t="s">
        <v>6</v>
      </c>
      <c r="B13" s="29">
        <v>13624028.59</v>
      </c>
      <c r="D13" s="10" t="s">
        <v>13</v>
      </c>
      <c r="E13" s="40">
        <v>13110.45</v>
      </c>
      <c r="F13" s="12"/>
      <c r="G13" s="12"/>
      <c r="H13" s="13"/>
      <c r="P13" s="38"/>
    </row>
    <row r="14" spans="1:17" x14ac:dyDescent="0.3">
      <c r="A14" t="s">
        <v>44</v>
      </c>
      <c r="B14" s="29">
        <v>0</v>
      </c>
      <c r="D14" s="10" t="s">
        <v>14</v>
      </c>
      <c r="E14" s="11" t="e">
        <f>E12*E13</f>
        <v>#REF!</v>
      </c>
      <c r="F14" s="12"/>
      <c r="G14" s="12"/>
      <c r="H14" s="13"/>
      <c r="P14" s="38"/>
    </row>
    <row r="15" spans="1:17" x14ac:dyDescent="0.3">
      <c r="A15" t="s">
        <v>7</v>
      </c>
      <c r="B15" s="39">
        <v>269021.90999999997</v>
      </c>
      <c r="D15" s="14"/>
      <c r="E15" s="12"/>
      <c r="F15" s="12"/>
      <c r="G15" s="12"/>
      <c r="H15" s="13"/>
      <c r="P15" s="38"/>
    </row>
    <row r="16" spans="1:17" x14ac:dyDescent="0.3">
      <c r="A16" t="s">
        <v>43</v>
      </c>
      <c r="B16" s="39">
        <v>11132.21</v>
      </c>
      <c r="D16" s="14"/>
      <c r="E16" s="12"/>
      <c r="F16" s="12"/>
      <c r="G16" s="12"/>
      <c r="H16" s="13"/>
      <c r="P16" s="38"/>
    </row>
    <row r="17" spans="1:37" x14ac:dyDescent="0.3">
      <c r="A17" s="2" t="s">
        <v>8</v>
      </c>
      <c r="B17" s="31">
        <f>SUM(B7:B16)</f>
        <v>17693783.690000001</v>
      </c>
      <c r="D17" s="10" t="s">
        <v>15</v>
      </c>
      <c r="E17" s="21">
        <v>51</v>
      </c>
      <c r="F17" s="21">
        <v>6101</v>
      </c>
      <c r="G17" s="15" t="e">
        <f>E14</f>
        <v>#REF!</v>
      </c>
      <c r="H17" s="13"/>
      <c r="P17" s="38"/>
    </row>
    <row r="18" spans="1:37" x14ac:dyDescent="0.3">
      <c r="A18" s="42"/>
      <c r="B18" s="44"/>
      <c r="D18" s="10" t="s">
        <v>16</v>
      </c>
      <c r="E18" s="21">
        <v>10</v>
      </c>
      <c r="F18" s="21">
        <v>6101</v>
      </c>
      <c r="G18" s="15" t="e">
        <f>E14</f>
        <v>#REF!</v>
      </c>
      <c r="H18" s="13"/>
    </row>
    <row r="19" spans="1:37" ht="15" thickBot="1" x14ac:dyDescent="0.35">
      <c r="B19" s="50"/>
    </row>
    <row r="20" spans="1:37" x14ac:dyDescent="0.3">
      <c r="B20" s="51"/>
      <c r="D20" s="6" t="s">
        <v>23</v>
      </c>
      <c r="E20" s="7" t="e">
        <f>B10/($B$7+$B$8+$B$9+#REF!+#REF!+$B$10+$B$11+$B$12+$B$14)</f>
        <v>#REF!</v>
      </c>
      <c r="F20" s="8"/>
      <c r="G20" s="8"/>
      <c r="H20" s="8"/>
      <c r="I20" s="8"/>
      <c r="J20" s="8"/>
      <c r="K20" s="9"/>
    </row>
    <row r="21" spans="1:37" x14ac:dyDescent="0.3">
      <c r="A21" s="64" t="s">
        <v>45</v>
      </c>
      <c r="B21" s="65">
        <v>3913871.69</v>
      </c>
      <c r="D21" s="10" t="s">
        <v>13</v>
      </c>
      <c r="E21" s="11">
        <f>E13</f>
        <v>13110.45</v>
      </c>
      <c r="F21" s="12"/>
      <c r="G21" s="12"/>
      <c r="H21" s="12"/>
      <c r="I21" s="12"/>
      <c r="J21" s="12"/>
      <c r="K21" s="13"/>
    </row>
    <row r="22" spans="1:37" x14ac:dyDescent="0.3">
      <c r="A22" s="64" t="s">
        <v>46</v>
      </c>
      <c r="B22" s="65">
        <v>1391680.82</v>
      </c>
      <c r="D22" s="10" t="s">
        <v>24</v>
      </c>
      <c r="E22" s="11" t="e">
        <f>E21*E20</f>
        <v>#REF!</v>
      </c>
      <c r="F22" s="12"/>
      <c r="G22" s="12"/>
      <c r="H22" s="12"/>
      <c r="I22" s="12"/>
      <c r="J22" s="12"/>
      <c r="K22" s="13"/>
    </row>
    <row r="23" spans="1:37" s="66" customFormat="1" x14ac:dyDescent="0.3">
      <c r="A23" s="64" t="s">
        <v>50</v>
      </c>
      <c r="B23" s="65">
        <v>12726200</v>
      </c>
      <c r="D23" s="67"/>
      <c r="E23" s="68"/>
      <c r="F23" s="69"/>
      <c r="G23" s="69"/>
      <c r="H23" s="69"/>
      <c r="I23" s="69"/>
      <c r="J23" s="69"/>
      <c r="K23" s="70"/>
      <c r="M23" s="71"/>
    </row>
    <row r="24" spans="1:37" x14ac:dyDescent="0.3">
      <c r="A24" s="64" t="s">
        <v>47</v>
      </c>
      <c r="B24" s="65">
        <f>SUM(B21:B23)</f>
        <v>18031752.509999998</v>
      </c>
      <c r="D24" s="10"/>
      <c r="E24" s="11"/>
      <c r="F24" s="12"/>
      <c r="G24" s="12"/>
      <c r="H24" s="12"/>
      <c r="I24" s="12"/>
      <c r="J24" s="12"/>
      <c r="K24" s="13"/>
    </row>
    <row r="25" spans="1:37" x14ac:dyDescent="0.3">
      <c r="A25" s="2"/>
      <c r="B25" s="33"/>
      <c r="D25" s="14"/>
      <c r="E25" s="12"/>
      <c r="F25" s="12"/>
      <c r="G25" s="12"/>
      <c r="H25" s="12"/>
      <c r="I25" s="12"/>
      <c r="J25" s="12"/>
      <c r="K25" s="13"/>
    </row>
    <row r="26" spans="1:37" x14ac:dyDescent="0.3">
      <c r="A26" s="2" t="s">
        <v>9</v>
      </c>
      <c r="B26" s="29"/>
      <c r="C26" s="54"/>
      <c r="D26" s="55"/>
      <c r="E26" s="56"/>
      <c r="F26" s="56"/>
      <c r="G26" s="56"/>
      <c r="H26" s="56"/>
      <c r="I26" s="56"/>
      <c r="J26" s="56"/>
      <c r="K26" s="57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</row>
    <row r="27" spans="1:37" x14ac:dyDescent="0.3">
      <c r="A27" s="49" t="s">
        <v>39</v>
      </c>
      <c r="B27" s="39"/>
      <c r="C27" s="72"/>
      <c r="D27" s="55"/>
      <c r="E27" s="59"/>
      <c r="F27" s="56"/>
      <c r="G27" s="60"/>
      <c r="H27" s="61"/>
      <c r="I27" s="62"/>
      <c r="J27" s="62"/>
      <c r="K27" s="63"/>
      <c r="L27" s="62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1:37" hidden="1" x14ac:dyDescent="0.3">
      <c r="A28" s="5" t="s">
        <v>35</v>
      </c>
      <c r="B28" s="39"/>
      <c r="D28" s="14" t="s">
        <v>33</v>
      </c>
      <c r="E28" s="15">
        <v>10006.75</v>
      </c>
      <c r="F28" s="12" t="s">
        <v>21</v>
      </c>
      <c r="G28" s="21">
        <f t="shared" ref="G28" si="0">E28/$E$31</f>
        <v>4.1490542370439983E-2</v>
      </c>
      <c r="H28" s="24" t="e">
        <f t="shared" ref="H28:H30" si="1">G28*$E$22</f>
        <v>#REF!</v>
      </c>
      <c r="I28" s="22" t="s">
        <v>25</v>
      </c>
      <c r="J28" s="22" t="s">
        <v>26</v>
      </c>
      <c r="K28" s="23" t="s">
        <v>29</v>
      </c>
      <c r="L28" s="48" t="s">
        <v>16</v>
      </c>
    </row>
    <row r="29" spans="1:37" x14ac:dyDescent="0.3">
      <c r="A29" s="52" t="s">
        <v>11</v>
      </c>
      <c r="B29" s="53">
        <v>304434.8</v>
      </c>
      <c r="C29" t="s">
        <v>49</v>
      </c>
      <c r="D29" s="14" t="s">
        <v>31</v>
      </c>
      <c r="E29" s="15">
        <v>113024.51</v>
      </c>
      <c r="F29" s="12" t="s">
        <v>20</v>
      </c>
      <c r="G29" s="21">
        <f>E29/$E$31</f>
        <v>0.46862849786925997</v>
      </c>
      <c r="H29" s="24" t="e">
        <f t="shared" si="1"/>
        <v>#REF!</v>
      </c>
      <c r="I29" s="22" t="s">
        <v>25</v>
      </c>
      <c r="J29" s="22" t="s">
        <v>26</v>
      </c>
      <c r="K29" s="23" t="s">
        <v>28</v>
      </c>
      <c r="L29" s="48" t="s">
        <v>16</v>
      </c>
    </row>
    <row r="30" spans="1:37" x14ac:dyDescent="0.3">
      <c r="A30" s="41" t="s">
        <v>17</v>
      </c>
      <c r="B30" s="30">
        <v>33534.019999999997</v>
      </c>
      <c r="D30" s="14" t="s">
        <v>32</v>
      </c>
      <c r="E30" s="15">
        <v>118150.21</v>
      </c>
      <c r="F30" s="12" t="s">
        <v>22</v>
      </c>
      <c r="G30" s="21">
        <f>E30/$E$31</f>
        <v>0.48988095976029999</v>
      </c>
      <c r="H30" s="24" t="e">
        <f t="shared" si="1"/>
        <v>#REF!</v>
      </c>
      <c r="I30" s="22" t="s">
        <v>25</v>
      </c>
      <c r="J30" s="22" t="s">
        <v>26</v>
      </c>
      <c r="K30" s="23" t="s">
        <v>27</v>
      </c>
      <c r="L30" s="48" t="s">
        <v>15</v>
      </c>
    </row>
    <row r="31" spans="1:37" x14ac:dyDescent="0.3">
      <c r="A31" s="2"/>
      <c r="B31" s="32">
        <f>SUM(B27:B30)</f>
        <v>337968.82</v>
      </c>
      <c r="D31" s="14"/>
      <c r="E31" s="15">
        <f>SUM(E27:E30)</f>
        <v>241181.47</v>
      </c>
      <c r="F31" s="12"/>
      <c r="G31" s="12"/>
      <c r="H31" s="25" t="e">
        <f>SUM(H27:H30)</f>
        <v>#REF!</v>
      </c>
      <c r="I31" s="12"/>
      <c r="J31" s="12"/>
      <c r="K31" s="13"/>
    </row>
    <row r="32" spans="1:37" ht="15" thickBot="1" x14ac:dyDescent="0.35">
      <c r="D32" s="16"/>
      <c r="E32" s="17"/>
      <c r="F32" s="17"/>
      <c r="G32" s="17"/>
      <c r="H32" s="17"/>
      <c r="I32" s="17"/>
      <c r="J32" s="17"/>
      <c r="K32" s="18"/>
    </row>
    <row r="33" spans="1:20" x14ac:dyDescent="0.3">
      <c r="A33" s="2" t="s">
        <v>41</v>
      </c>
      <c r="B33" s="27">
        <f>SUM(B24-B31)</f>
        <v>17693783.689999998</v>
      </c>
      <c r="E33" s="43"/>
    </row>
    <row r="34" spans="1:20" x14ac:dyDescent="0.3">
      <c r="A34" s="2" t="s">
        <v>40</v>
      </c>
      <c r="B34" s="27"/>
      <c r="E34" s="38">
        <v>282143.26</v>
      </c>
      <c r="F34" s="3" t="s">
        <v>34</v>
      </c>
    </row>
    <row r="35" spans="1:20" x14ac:dyDescent="0.3">
      <c r="A35" s="37" t="s">
        <v>30</v>
      </c>
      <c r="B35" s="47">
        <f>B24-B17-B27-B28-B29-B30-B34</f>
        <v>-3.4124241210520267E-9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73"/>
      <c r="N35" s="73"/>
      <c r="O35" s="74"/>
      <c r="P35" s="66"/>
      <c r="Q35" s="66"/>
      <c r="R35" s="66"/>
      <c r="S35" s="66"/>
      <c r="T35" s="66"/>
    </row>
    <row r="36" spans="1:20" x14ac:dyDescent="0.3">
      <c r="A36" s="1"/>
      <c r="E36" s="38"/>
    </row>
    <row r="37" spans="1:20" x14ac:dyDescent="0.3">
      <c r="A37" t="s">
        <v>36</v>
      </c>
      <c r="B37" s="36">
        <v>44849</v>
      </c>
    </row>
    <row r="38" spans="1:20" x14ac:dyDescent="0.3">
      <c r="A38" s="1"/>
      <c r="B38" s="34"/>
    </row>
    <row r="39" spans="1:20" x14ac:dyDescent="0.3">
      <c r="A39" s="41" t="s">
        <v>37</v>
      </c>
      <c r="B39" s="35"/>
    </row>
    <row r="40" spans="1:20" x14ac:dyDescent="0.3">
      <c r="B40" s="35"/>
    </row>
    <row r="41" spans="1:20" x14ac:dyDescent="0.3">
      <c r="B41" s="35"/>
    </row>
  </sheetData>
  <printOptions horizontalCentered="1" verticalCentered="1" gridLines="1"/>
  <pageMargins left="0.45" right="0.45" top="0.5" bottom="0.5" header="0.3" footer="0.3"/>
  <pageSetup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7B2A-F44C-482D-ADED-3FDADA08A117}">
  <sheetPr codeName="Sheet4">
    <pageSetUpPr fitToPage="1"/>
  </sheetPr>
  <dimension ref="A1:AK40"/>
  <sheetViews>
    <sheetView topLeftCell="A10" zoomScaleNormal="100" workbookViewId="0">
      <selection activeCell="C33" sqref="C33"/>
    </sheetView>
  </sheetViews>
  <sheetFormatPr defaultRowHeight="14.4" x14ac:dyDescent="0.3"/>
  <cols>
    <col min="1" max="1" width="50.77734375" bestFit="1" customWidth="1"/>
    <col min="2" max="2" width="20.33203125" style="28" customWidth="1"/>
    <col min="3" max="3" width="12.5546875" customWidth="1"/>
    <col min="4" max="4" width="27.44140625" hidden="1" customWidth="1"/>
    <col min="5" max="5" width="18.44140625" hidden="1" customWidth="1"/>
    <col min="6" max="6" width="4.88671875" hidden="1" customWidth="1"/>
    <col min="7" max="7" width="11.88671875" hidden="1" customWidth="1"/>
    <col min="8" max="8" width="13.44140625" hidden="1" customWidth="1"/>
    <col min="9" max="9" width="8.5546875" hidden="1" customWidth="1"/>
    <col min="10" max="10" width="9.88671875" hidden="1" customWidth="1"/>
    <col min="11" max="11" width="6.5546875" hidden="1" customWidth="1"/>
    <col min="12" max="12" width="0" hidden="1" customWidth="1"/>
    <col min="15" max="15" width="17.33203125" customWidth="1"/>
    <col min="16" max="16" width="13.88671875" bestFit="1" customWidth="1"/>
  </cols>
  <sheetData>
    <row r="1" spans="1:17" x14ac:dyDescent="0.3">
      <c r="A1" s="4" t="s">
        <v>42</v>
      </c>
      <c r="B1" s="26"/>
    </row>
    <row r="2" spans="1:17" x14ac:dyDescent="0.3">
      <c r="A2" s="4" t="s">
        <v>0</v>
      </c>
      <c r="B2" s="26"/>
    </row>
    <row r="3" spans="1:17" x14ac:dyDescent="0.3">
      <c r="A3" s="45" t="s">
        <v>53</v>
      </c>
      <c r="B3" s="26"/>
    </row>
    <row r="4" spans="1:17" x14ac:dyDescent="0.3">
      <c r="E4" s="46"/>
    </row>
    <row r="5" spans="1:17" x14ac:dyDescent="0.3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x14ac:dyDescent="0.3">
      <c r="A6" s="2" t="s">
        <v>1</v>
      </c>
      <c r="B6" s="27" t="s">
        <v>10</v>
      </c>
      <c r="C6" s="58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3">
      <c r="A7" t="s">
        <v>2</v>
      </c>
      <c r="B7" s="28">
        <v>3096440.53</v>
      </c>
      <c r="P7" s="38"/>
    </row>
    <row r="8" spans="1:17" x14ac:dyDescent="0.3">
      <c r="A8" t="s">
        <v>3</v>
      </c>
      <c r="B8" s="29">
        <v>-160685.28</v>
      </c>
      <c r="P8" s="38"/>
    </row>
    <row r="9" spans="1:17" x14ac:dyDescent="0.3">
      <c r="A9" t="s">
        <v>18</v>
      </c>
      <c r="B9" s="29">
        <v>7386.09</v>
      </c>
      <c r="P9" s="38"/>
    </row>
    <row r="10" spans="1:17" ht="15" thickBot="1" x14ac:dyDescent="0.35">
      <c r="A10" t="s">
        <v>19</v>
      </c>
      <c r="B10" s="29">
        <v>0</v>
      </c>
      <c r="P10" s="38"/>
    </row>
    <row r="11" spans="1:17" x14ac:dyDescent="0.3">
      <c r="A11" t="s">
        <v>4</v>
      </c>
      <c r="B11" s="29">
        <v>265166.86</v>
      </c>
      <c r="D11" s="19"/>
      <c r="E11" s="8"/>
      <c r="F11" s="8"/>
      <c r="G11" s="8"/>
      <c r="H11" s="9"/>
      <c r="P11" s="38"/>
    </row>
    <row r="12" spans="1:17" x14ac:dyDescent="0.3">
      <c r="A12" t="s">
        <v>5</v>
      </c>
      <c r="B12" s="29">
        <v>216893.5</v>
      </c>
      <c r="D12" s="10" t="s">
        <v>12</v>
      </c>
      <c r="E12" s="20" t="e">
        <f>B15/($B$7+$B$8+$B$9+#REF!+#REF!+$B$10+$B$11+$B$12+$B$14)</f>
        <v>#REF!</v>
      </c>
      <c r="F12" s="12"/>
      <c r="G12" s="12"/>
      <c r="H12" s="13"/>
      <c r="P12" s="38"/>
    </row>
    <row r="13" spans="1:17" x14ac:dyDescent="0.3">
      <c r="A13" t="s">
        <v>6</v>
      </c>
      <c r="B13" s="29">
        <v>13479740.140000001</v>
      </c>
      <c r="D13" s="10" t="s">
        <v>13</v>
      </c>
      <c r="E13" s="40">
        <v>13110.45</v>
      </c>
      <c r="F13" s="12"/>
      <c r="G13" s="12"/>
      <c r="H13" s="13"/>
      <c r="P13" s="38"/>
    </row>
    <row r="14" spans="1:17" x14ac:dyDescent="0.3">
      <c r="A14" t="s">
        <v>44</v>
      </c>
      <c r="B14" s="29">
        <v>0</v>
      </c>
      <c r="D14" s="10" t="s">
        <v>14</v>
      </c>
      <c r="E14" s="11" t="e">
        <f>E12*E13</f>
        <v>#REF!</v>
      </c>
      <c r="F14" s="12"/>
      <c r="G14" s="12"/>
      <c r="H14" s="13"/>
      <c r="P14" s="38" t="s">
        <v>55</v>
      </c>
    </row>
    <row r="15" spans="1:17" x14ac:dyDescent="0.3">
      <c r="A15" t="s">
        <v>7</v>
      </c>
      <c r="B15" s="39">
        <v>221865.79</v>
      </c>
      <c r="D15" s="14"/>
      <c r="E15" s="12"/>
      <c r="F15" s="12"/>
      <c r="G15" s="12"/>
      <c r="H15" s="13"/>
      <c r="P15" s="38"/>
    </row>
    <row r="16" spans="1:17" x14ac:dyDescent="0.3">
      <c r="A16" t="s">
        <v>43</v>
      </c>
      <c r="B16" s="39">
        <v>11132.21</v>
      </c>
      <c r="D16" s="14"/>
      <c r="E16" s="12"/>
      <c r="F16" s="12"/>
      <c r="G16" s="12"/>
      <c r="H16" s="13"/>
      <c r="P16" s="38"/>
    </row>
    <row r="17" spans="1:37" x14ac:dyDescent="0.3">
      <c r="A17" s="2" t="s">
        <v>8</v>
      </c>
      <c r="B17" s="31">
        <f>SUM(B7:B16)</f>
        <v>17137939.84</v>
      </c>
      <c r="D17" s="10" t="s">
        <v>15</v>
      </c>
      <c r="E17" s="21">
        <v>51</v>
      </c>
      <c r="F17" s="21">
        <v>6101</v>
      </c>
      <c r="G17" s="15" t="e">
        <f>E14</f>
        <v>#REF!</v>
      </c>
      <c r="H17" s="13"/>
      <c r="P17" s="38"/>
    </row>
    <row r="18" spans="1:37" x14ac:dyDescent="0.3">
      <c r="A18" s="42"/>
      <c r="B18" s="44"/>
      <c r="D18" s="10" t="s">
        <v>16</v>
      </c>
      <c r="E18" s="21">
        <v>10</v>
      </c>
      <c r="F18" s="21">
        <v>6101</v>
      </c>
      <c r="G18" s="15" t="e">
        <f>E14</f>
        <v>#REF!</v>
      </c>
      <c r="H18" s="13"/>
    </row>
    <row r="19" spans="1:37" ht="15" thickBot="1" x14ac:dyDescent="0.35">
      <c r="B19" s="50"/>
    </row>
    <row r="20" spans="1:37" x14ac:dyDescent="0.3">
      <c r="B20" s="51"/>
      <c r="D20" s="6" t="s">
        <v>23</v>
      </c>
      <c r="E20" s="7" t="e">
        <f>B10/($B$7+$B$8+$B$9+#REF!+#REF!+$B$10+$B$11+$B$12+$B$14)</f>
        <v>#REF!</v>
      </c>
      <c r="F20" s="8"/>
      <c r="G20" s="8"/>
      <c r="H20" s="8"/>
      <c r="I20" s="8"/>
      <c r="J20" s="8"/>
      <c r="K20" s="9"/>
    </row>
    <row r="21" spans="1:37" x14ac:dyDescent="0.3">
      <c r="A21" s="64" t="s">
        <v>45</v>
      </c>
      <c r="B21" s="65">
        <v>3257473.06</v>
      </c>
      <c r="D21" s="10" t="s">
        <v>13</v>
      </c>
      <c r="E21" s="11">
        <f>E13</f>
        <v>13110.45</v>
      </c>
      <c r="F21" s="12"/>
      <c r="G21" s="12"/>
      <c r="H21" s="12"/>
      <c r="I21" s="12"/>
      <c r="J21" s="12"/>
      <c r="K21" s="13"/>
    </row>
    <row r="22" spans="1:37" x14ac:dyDescent="0.3">
      <c r="A22" s="64" t="s">
        <v>46</v>
      </c>
      <c r="B22" s="65">
        <v>1393316.53</v>
      </c>
      <c r="D22" s="10" t="s">
        <v>24</v>
      </c>
      <c r="E22" s="11" t="e">
        <f>E21*E20</f>
        <v>#REF!</v>
      </c>
      <c r="F22" s="12"/>
      <c r="G22" s="12"/>
      <c r="H22" s="12"/>
      <c r="I22" s="12"/>
      <c r="J22" s="12"/>
      <c r="K22" s="13"/>
    </row>
    <row r="23" spans="1:37" s="66" customFormat="1" x14ac:dyDescent="0.3">
      <c r="A23" s="64" t="s">
        <v>50</v>
      </c>
      <c r="B23" s="65">
        <v>12751142.08</v>
      </c>
      <c r="D23" s="67"/>
      <c r="E23" s="68"/>
      <c r="F23" s="69"/>
      <c r="G23" s="69"/>
      <c r="H23" s="69"/>
      <c r="I23" s="69"/>
      <c r="J23" s="69"/>
      <c r="K23" s="70"/>
      <c r="M23" s="71"/>
      <c r="O23" s="66" t="s">
        <v>54</v>
      </c>
    </row>
    <row r="24" spans="1:37" x14ac:dyDescent="0.3">
      <c r="A24" s="64" t="s">
        <v>47</v>
      </c>
      <c r="B24" s="65">
        <f>SUM(B21:B23)</f>
        <v>17401931.670000002</v>
      </c>
      <c r="D24" s="10"/>
      <c r="E24" s="11"/>
      <c r="F24" s="12"/>
      <c r="G24" s="12"/>
      <c r="H24" s="12"/>
      <c r="I24" s="12"/>
      <c r="J24" s="12"/>
      <c r="K24" s="13"/>
    </row>
    <row r="25" spans="1:37" x14ac:dyDescent="0.3">
      <c r="A25" s="2"/>
      <c r="B25" s="33"/>
      <c r="D25" s="14"/>
      <c r="E25" s="12"/>
      <c r="F25" s="12"/>
      <c r="G25" s="12"/>
      <c r="H25" s="12"/>
      <c r="I25" s="12"/>
      <c r="J25" s="12"/>
      <c r="K25" s="13"/>
    </row>
    <row r="26" spans="1:37" x14ac:dyDescent="0.3">
      <c r="A26" s="2" t="s">
        <v>9</v>
      </c>
      <c r="B26" s="29"/>
      <c r="C26" s="54"/>
      <c r="D26" s="55"/>
      <c r="E26" s="56"/>
      <c r="F26" s="56"/>
      <c r="G26" s="56"/>
      <c r="H26" s="56"/>
      <c r="I26" s="56"/>
      <c r="J26" s="56"/>
      <c r="K26" s="57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</row>
    <row r="27" spans="1:37" x14ac:dyDescent="0.3">
      <c r="A27" s="49" t="s">
        <v>39</v>
      </c>
      <c r="B27" s="39"/>
      <c r="C27" s="72"/>
      <c r="D27" s="55"/>
      <c r="E27" s="59"/>
      <c r="F27" s="56"/>
      <c r="G27" s="60"/>
      <c r="H27" s="61"/>
      <c r="I27" s="62"/>
      <c r="J27" s="62"/>
      <c r="K27" s="63"/>
      <c r="L27" s="62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1:37" hidden="1" x14ac:dyDescent="0.3">
      <c r="A28" s="5" t="s">
        <v>35</v>
      </c>
      <c r="B28" s="39"/>
      <c r="D28" s="14" t="s">
        <v>33</v>
      </c>
      <c r="E28" s="15">
        <v>10006.75</v>
      </c>
      <c r="F28" s="12" t="s">
        <v>21</v>
      </c>
      <c r="G28" s="21">
        <f t="shared" ref="G28" si="0">E28/$E$31</f>
        <v>4.1490542370439983E-2</v>
      </c>
      <c r="H28" s="24" t="e">
        <f t="shared" ref="H28:H30" si="1">G28*$E$22</f>
        <v>#REF!</v>
      </c>
      <c r="I28" s="22" t="s">
        <v>25</v>
      </c>
      <c r="J28" s="22" t="s">
        <v>26</v>
      </c>
      <c r="K28" s="23" t="s">
        <v>29</v>
      </c>
      <c r="L28" s="48" t="s">
        <v>16</v>
      </c>
    </row>
    <row r="29" spans="1:37" x14ac:dyDescent="0.3">
      <c r="A29" s="52" t="s">
        <v>11</v>
      </c>
      <c r="B29" s="53">
        <v>236039.95</v>
      </c>
      <c r="C29" t="s">
        <v>49</v>
      </c>
      <c r="D29" s="14" t="s">
        <v>31</v>
      </c>
      <c r="E29" s="15">
        <v>113024.51</v>
      </c>
      <c r="F29" s="12" t="s">
        <v>20</v>
      </c>
      <c r="G29" s="21">
        <f>E29/$E$31</f>
        <v>0.46862849786925997</v>
      </c>
      <c r="H29" s="24" t="e">
        <f t="shared" si="1"/>
        <v>#REF!</v>
      </c>
      <c r="I29" s="22" t="s">
        <v>25</v>
      </c>
      <c r="J29" s="22" t="s">
        <v>26</v>
      </c>
      <c r="K29" s="23" t="s">
        <v>28</v>
      </c>
      <c r="L29" s="48" t="s">
        <v>16</v>
      </c>
    </row>
    <row r="30" spans="1:37" x14ac:dyDescent="0.3">
      <c r="A30" s="41" t="s">
        <v>17</v>
      </c>
      <c r="B30" s="30">
        <v>4591.6000000000004</v>
      </c>
      <c r="D30" s="14" t="s">
        <v>32</v>
      </c>
      <c r="E30" s="15">
        <v>118150.21</v>
      </c>
      <c r="F30" s="12" t="s">
        <v>22</v>
      </c>
      <c r="G30" s="21">
        <f>E30/$E$31</f>
        <v>0.48988095976029999</v>
      </c>
      <c r="H30" s="24" t="e">
        <f t="shared" si="1"/>
        <v>#REF!</v>
      </c>
      <c r="I30" s="22" t="s">
        <v>25</v>
      </c>
      <c r="J30" s="22" t="s">
        <v>26</v>
      </c>
      <c r="K30" s="23" t="s">
        <v>27</v>
      </c>
      <c r="L30" s="48" t="s">
        <v>15</v>
      </c>
    </row>
    <row r="31" spans="1:37" x14ac:dyDescent="0.3">
      <c r="A31" s="2"/>
      <c r="B31" s="32">
        <f>SUM(B27:B30)</f>
        <v>240631.55000000002</v>
      </c>
      <c r="D31" s="14"/>
      <c r="E31" s="15">
        <f>SUM(E27:E30)</f>
        <v>241181.47</v>
      </c>
      <c r="F31" s="12"/>
      <c r="G31" s="12"/>
      <c r="H31" s="25" t="e">
        <f>SUM(H27:H30)</f>
        <v>#REF!</v>
      </c>
      <c r="I31" s="12"/>
      <c r="J31" s="12"/>
      <c r="K31" s="13"/>
    </row>
    <row r="32" spans="1:37" ht="15" thickBot="1" x14ac:dyDescent="0.35">
      <c r="D32" s="16"/>
      <c r="E32" s="17"/>
      <c r="F32" s="17"/>
      <c r="G32" s="17"/>
      <c r="H32" s="17"/>
      <c r="I32" s="17"/>
      <c r="J32" s="17"/>
      <c r="K32" s="18"/>
    </row>
    <row r="33" spans="1:20" x14ac:dyDescent="0.3">
      <c r="A33" s="2" t="s">
        <v>41</v>
      </c>
      <c r="B33" s="27">
        <f>SUM(B24-B31)</f>
        <v>17161300.120000001</v>
      </c>
      <c r="E33" s="43"/>
    </row>
    <row r="34" spans="1:20" x14ac:dyDescent="0.3">
      <c r="A34" s="2" t="s">
        <v>40</v>
      </c>
      <c r="B34" s="27"/>
      <c r="E34" s="38">
        <v>282143.26</v>
      </c>
      <c r="F34" s="3" t="s">
        <v>34</v>
      </c>
    </row>
    <row r="35" spans="1:20" x14ac:dyDescent="0.3">
      <c r="A35" s="37" t="s">
        <v>30</v>
      </c>
      <c r="B35" s="47">
        <f>B24-B17-B27-B28-B29-B30-B34</f>
        <v>23360.280000001927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75"/>
      <c r="N35" s="73"/>
      <c r="O35" s="74"/>
      <c r="P35" s="66"/>
      <c r="Q35" s="66"/>
      <c r="R35" s="66"/>
      <c r="S35" s="66"/>
      <c r="T35" s="66"/>
    </row>
    <row r="36" spans="1:20" x14ac:dyDescent="0.3">
      <c r="A36" s="1"/>
      <c r="E36" s="38"/>
      <c r="M36" s="76"/>
    </row>
    <row r="37" spans="1:20" x14ac:dyDescent="0.3">
      <c r="A37" t="s">
        <v>36</v>
      </c>
      <c r="B37" s="36">
        <v>44880</v>
      </c>
    </row>
    <row r="38" spans="1:20" x14ac:dyDescent="0.3">
      <c r="A38" s="1"/>
      <c r="B38" s="34"/>
    </row>
    <row r="39" spans="1:20" x14ac:dyDescent="0.3">
      <c r="A39" s="41" t="s">
        <v>37</v>
      </c>
      <c r="B39" s="35"/>
    </row>
    <row r="40" spans="1:20" x14ac:dyDescent="0.3">
      <c r="B40" s="35"/>
    </row>
  </sheetData>
  <printOptions horizontalCentered="1" verticalCentered="1" gridLines="1"/>
  <pageMargins left="0.45" right="0.45" top="0.5" bottom="0.5" header="0.3" footer="0.3"/>
  <pageSetup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253B-253A-4E0B-BCD4-658C75E857EA}">
  <sheetPr codeName="Sheet6">
    <pageSetUpPr fitToPage="1"/>
  </sheetPr>
  <dimension ref="A1:AK41"/>
  <sheetViews>
    <sheetView topLeftCell="A13" zoomScaleNormal="100" workbookViewId="0">
      <selection activeCell="B27" sqref="B27"/>
    </sheetView>
  </sheetViews>
  <sheetFormatPr defaultRowHeight="14.4" x14ac:dyDescent="0.3"/>
  <cols>
    <col min="1" max="1" width="50.77734375" bestFit="1" customWidth="1"/>
    <col min="2" max="2" width="20.33203125" style="28" customWidth="1"/>
    <col min="3" max="3" width="12.5546875" customWidth="1"/>
    <col min="4" max="4" width="27.44140625" hidden="1" customWidth="1"/>
    <col min="5" max="5" width="18.44140625" hidden="1" customWidth="1"/>
    <col min="6" max="6" width="4.88671875" hidden="1" customWidth="1"/>
    <col min="7" max="7" width="11.88671875" hidden="1" customWidth="1"/>
    <col min="8" max="8" width="13.44140625" hidden="1" customWidth="1"/>
    <col min="9" max="9" width="8.5546875" hidden="1" customWidth="1"/>
    <col min="10" max="10" width="9.88671875" hidden="1" customWidth="1"/>
    <col min="11" max="11" width="6.5546875" hidden="1" customWidth="1"/>
    <col min="12" max="12" width="0" hidden="1" customWidth="1"/>
    <col min="15" max="15" width="17.33203125" customWidth="1"/>
    <col min="16" max="16" width="13.88671875" bestFit="1" customWidth="1"/>
  </cols>
  <sheetData>
    <row r="1" spans="1:17" x14ac:dyDescent="0.3">
      <c r="A1" s="4" t="s">
        <v>42</v>
      </c>
      <c r="B1" s="26"/>
    </row>
    <row r="2" spans="1:17" x14ac:dyDescent="0.3">
      <c r="A2" s="4" t="s">
        <v>0</v>
      </c>
      <c r="B2" s="26"/>
    </row>
    <row r="3" spans="1:17" x14ac:dyDescent="0.3">
      <c r="A3" s="45" t="s">
        <v>52</v>
      </c>
      <c r="B3" s="26"/>
    </row>
    <row r="4" spans="1:17" x14ac:dyDescent="0.3">
      <c r="E4" s="46"/>
    </row>
    <row r="5" spans="1:17" x14ac:dyDescent="0.3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x14ac:dyDescent="0.3">
      <c r="A6" s="2" t="s">
        <v>1</v>
      </c>
      <c r="B6" s="27" t="s">
        <v>10</v>
      </c>
      <c r="C6" s="58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3">
      <c r="A7" t="s">
        <v>2</v>
      </c>
      <c r="B7" s="28">
        <v>2854995.83</v>
      </c>
      <c r="P7" s="38"/>
    </row>
    <row r="8" spans="1:17" x14ac:dyDescent="0.3">
      <c r="A8" t="s">
        <v>3</v>
      </c>
      <c r="B8" s="29">
        <v>-262591.06</v>
      </c>
      <c r="P8" s="38"/>
    </row>
    <row r="9" spans="1:17" x14ac:dyDescent="0.3">
      <c r="A9" t="s">
        <v>18</v>
      </c>
      <c r="B9" s="29">
        <v>7609.04</v>
      </c>
      <c r="P9" s="38"/>
    </row>
    <row r="10" spans="1:17" ht="15" thickBot="1" x14ac:dyDescent="0.35">
      <c r="A10" t="s">
        <v>19</v>
      </c>
      <c r="B10" s="29">
        <v>0</v>
      </c>
      <c r="P10" s="38"/>
    </row>
    <row r="11" spans="1:17" x14ac:dyDescent="0.3">
      <c r="A11" t="s">
        <v>4</v>
      </c>
      <c r="B11" s="29">
        <v>265166.86</v>
      </c>
      <c r="D11" s="19"/>
      <c r="E11" s="8"/>
      <c r="F11" s="8"/>
      <c r="G11" s="8"/>
      <c r="H11" s="9"/>
      <c r="P11" s="38"/>
    </row>
    <row r="12" spans="1:17" x14ac:dyDescent="0.3">
      <c r="A12" t="s">
        <v>5</v>
      </c>
      <c r="B12" s="29">
        <v>216893.5</v>
      </c>
      <c r="D12" s="10" t="s">
        <v>12</v>
      </c>
      <c r="E12" s="20" t="e">
        <f>B15/($B$7+$B$8+$B$9+#REF!+#REF!+$B$10+$B$11+$B$12+$B$14)</f>
        <v>#REF!</v>
      </c>
      <c r="F12" s="12"/>
      <c r="G12" s="12"/>
      <c r="H12" s="13"/>
      <c r="P12" s="38"/>
    </row>
    <row r="13" spans="1:17" x14ac:dyDescent="0.3">
      <c r="A13" t="s">
        <v>6</v>
      </c>
      <c r="B13" s="29">
        <v>13479740.140000001</v>
      </c>
      <c r="D13" s="10" t="s">
        <v>13</v>
      </c>
      <c r="E13" s="40">
        <v>13110.45</v>
      </c>
      <c r="F13" s="12"/>
      <c r="G13" s="12"/>
      <c r="H13" s="13"/>
      <c r="P13" s="38"/>
    </row>
    <row r="14" spans="1:17" x14ac:dyDescent="0.3">
      <c r="A14" t="s">
        <v>44</v>
      </c>
      <c r="B14" s="29">
        <v>0</v>
      </c>
      <c r="D14" s="10" t="s">
        <v>14</v>
      </c>
      <c r="E14" s="11" t="e">
        <f>E12*E13</f>
        <v>#REF!</v>
      </c>
      <c r="F14" s="12"/>
      <c r="G14" s="12"/>
      <c r="H14" s="13"/>
      <c r="P14" s="38"/>
    </row>
    <row r="15" spans="1:17" x14ac:dyDescent="0.3">
      <c r="A15" t="s">
        <v>7</v>
      </c>
      <c r="B15" s="39">
        <v>311088.36</v>
      </c>
      <c r="D15" s="14"/>
      <c r="E15" s="12"/>
      <c r="F15" s="12"/>
      <c r="G15" s="12"/>
      <c r="H15" s="13"/>
      <c r="P15" s="38"/>
    </row>
    <row r="16" spans="1:17" x14ac:dyDescent="0.3">
      <c r="A16" t="s">
        <v>43</v>
      </c>
      <c r="B16" s="39">
        <v>11132.21</v>
      </c>
      <c r="D16" s="14"/>
      <c r="E16" s="12"/>
      <c r="F16" s="12"/>
      <c r="G16" s="12"/>
      <c r="H16" s="13"/>
      <c r="P16" s="38"/>
    </row>
    <row r="17" spans="1:37" x14ac:dyDescent="0.3">
      <c r="A17" s="2" t="s">
        <v>8</v>
      </c>
      <c r="B17" s="31">
        <f>SUM(B7:B16)</f>
        <v>16884034.880000003</v>
      </c>
      <c r="D17" s="10" t="s">
        <v>15</v>
      </c>
      <c r="E17" s="21">
        <v>51</v>
      </c>
      <c r="F17" s="21">
        <v>6101</v>
      </c>
      <c r="G17" s="15" t="e">
        <f>E14</f>
        <v>#REF!</v>
      </c>
      <c r="H17" s="13"/>
      <c r="P17" s="38"/>
    </row>
    <row r="18" spans="1:37" x14ac:dyDescent="0.3">
      <c r="A18" s="42"/>
      <c r="B18" s="44"/>
      <c r="D18" s="10" t="s">
        <v>16</v>
      </c>
      <c r="E18" s="21">
        <v>10</v>
      </c>
      <c r="F18" s="21">
        <v>6101</v>
      </c>
      <c r="G18" s="15" t="e">
        <f>E14</f>
        <v>#REF!</v>
      </c>
      <c r="H18" s="13"/>
    </row>
    <row r="19" spans="1:37" ht="15" thickBot="1" x14ac:dyDescent="0.35">
      <c r="B19" s="50"/>
    </row>
    <row r="20" spans="1:37" x14ac:dyDescent="0.3">
      <c r="B20" s="51"/>
      <c r="D20" s="6" t="s">
        <v>23</v>
      </c>
      <c r="E20" s="7" t="e">
        <f>B10/($B$7+$B$8+$B$9+#REF!+#REF!+$B$10+$B$11+$B$12+$B$14)</f>
        <v>#REF!</v>
      </c>
      <c r="F20" s="8"/>
      <c r="G20" s="8"/>
      <c r="H20" s="8"/>
      <c r="I20" s="8"/>
      <c r="J20" s="8"/>
      <c r="K20" s="9"/>
    </row>
    <row r="21" spans="1:37" x14ac:dyDescent="0.3">
      <c r="A21" s="64" t="s">
        <v>45</v>
      </c>
      <c r="B21" s="65">
        <v>2785293.86</v>
      </c>
      <c r="D21" s="10" t="s">
        <v>13</v>
      </c>
      <c r="E21" s="11">
        <f>E13</f>
        <v>13110.45</v>
      </c>
      <c r="F21" s="12"/>
      <c r="G21" s="12"/>
      <c r="H21" s="12"/>
      <c r="I21" s="12"/>
      <c r="J21" s="12"/>
      <c r="K21" s="13"/>
    </row>
    <row r="22" spans="1:37" x14ac:dyDescent="0.3">
      <c r="A22" s="64" t="s">
        <v>46</v>
      </c>
      <c r="B22" s="65">
        <v>1397238.81</v>
      </c>
      <c r="D22" s="10" t="s">
        <v>24</v>
      </c>
      <c r="E22" s="11" t="e">
        <f>E21*E20</f>
        <v>#REF!</v>
      </c>
      <c r="F22" s="12"/>
      <c r="G22" s="12"/>
      <c r="H22" s="12"/>
      <c r="I22" s="12"/>
      <c r="J22" s="12"/>
      <c r="K22" s="13"/>
    </row>
    <row r="23" spans="1:37" s="66" customFormat="1" x14ac:dyDescent="0.3">
      <c r="A23" s="64" t="s">
        <v>50</v>
      </c>
      <c r="B23" s="65">
        <v>12794365.619999999</v>
      </c>
      <c r="D23" s="67"/>
      <c r="E23" s="68"/>
      <c r="F23" s="69"/>
      <c r="G23" s="69"/>
      <c r="H23" s="69"/>
      <c r="I23" s="69"/>
      <c r="J23" s="69"/>
      <c r="K23" s="70"/>
      <c r="M23" s="71"/>
    </row>
    <row r="24" spans="1:37" x14ac:dyDescent="0.3">
      <c r="A24" s="64" t="s">
        <v>47</v>
      </c>
      <c r="B24" s="65">
        <f>SUM(B21:B23)</f>
        <v>16976898.289999999</v>
      </c>
      <c r="D24" s="10"/>
      <c r="E24" s="11"/>
      <c r="F24" s="12"/>
      <c r="G24" s="12"/>
      <c r="H24" s="12"/>
      <c r="I24" s="12"/>
      <c r="J24" s="12"/>
      <c r="K24" s="13"/>
    </row>
    <row r="25" spans="1:37" x14ac:dyDescent="0.3">
      <c r="A25" s="2"/>
      <c r="B25" s="33"/>
      <c r="D25" s="14"/>
      <c r="E25" s="12"/>
      <c r="F25" s="12"/>
      <c r="G25" s="12"/>
      <c r="H25" s="12"/>
      <c r="I25" s="12"/>
      <c r="J25" s="12"/>
      <c r="K25" s="13"/>
    </row>
    <row r="26" spans="1:37" x14ac:dyDescent="0.3">
      <c r="A26" s="2" t="s">
        <v>9</v>
      </c>
      <c r="B26" s="29"/>
      <c r="C26" s="54"/>
      <c r="D26" s="55"/>
      <c r="E26" s="56"/>
      <c r="F26" s="56"/>
      <c r="G26" s="56"/>
      <c r="H26" s="56"/>
      <c r="I26" s="56"/>
      <c r="J26" s="56"/>
      <c r="K26" s="57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</row>
    <row r="27" spans="1:37" x14ac:dyDescent="0.3">
      <c r="A27" s="49" t="s">
        <v>39</v>
      </c>
      <c r="B27" s="39"/>
      <c r="C27" s="72"/>
      <c r="D27" s="55"/>
      <c r="E27" s="59"/>
      <c r="F27" s="56"/>
      <c r="G27" s="60"/>
      <c r="H27" s="61"/>
      <c r="I27" s="62"/>
      <c r="J27" s="62"/>
      <c r="K27" s="63"/>
      <c r="L27" s="62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1:37" hidden="1" x14ac:dyDescent="0.3">
      <c r="A28" s="5" t="s">
        <v>35</v>
      </c>
      <c r="B28" s="39"/>
      <c r="D28" s="14" t="s">
        <v>33</v>
      </c>
      <c r="E28" s="15">
        <v>10006.75</v>
      </c>
      <c r="F28" s="12" t="s">
        <v>21</v>
      </c>
      <c r="G28" s="21">
        <f t="shared" ref="G28" si="0">E28/$E$31</f>
        <v>4.1490542370439983E-2</v>
      </c>
      <c r="H28" s="24" t="e">
        <f t="shared" ref="H28:H30" si="1">G28*$E$22</f>
        <v>#REF!</v>
      </c>
      <c r="I28" s="22" t="s">
        <v>25</v>
      </c>
      <c r="J28" s="22" t="s">
        <v>26</v>
      </c>
      <c r="K28" s="23" t="s">
        <v>29</v>
      </c>
      <c r="L28" s="48" t="s">
        <v>16</v>
      </c>
    </row>
    <row r="29" spans="1:37" x14ac:dyDescent="0.3">
      <c r="A29" s="52" t="s">
        <v>11</v>
      </c>
      <c r="B29" s="53">
        <v>21655.29</v>
      </c>
      <c r="C29" t="s">
        <v>49</v>
      </c>
      <c r="D29" s="14" t="s">
        <v>31</v>
      </c>
      <c r="E29" s="15">
        <v>113024.51</v>
      </c>
      <c r="F29" s="12" t="s">
        <v>20</v>
      </c>
      <c r="G29" s="21">
        <f>E29/$E$31</f>
        <v>0.46862849786925997</v>
      </c>
      <c r="H29" s="24" t="e">
        <f t="shared" si="1"/>
        <v>#REF!</v>
      </c>
      <c r="I29" s="22" t="s">
        <v>25</v>
      </c>
      <c r="J29" s="22" t="s">
        <v>26</v>
      </c>
      <c r="K29" s="23" t="s">
        <v>28</v>
      </c>
      <c r="L29" s="48" t="s">
        <v>16</v>
      </c>
    </row>
    <row r="30" spans="1:37" x14ac:dyDescent="0.3">
      <c r="A30" s="41" t="s">
        <v>17</v>
      </c>
      <c r="B30" s="77">
        <v>4591.6000000000004</v>
      </c>
      <c r="D30" s="14" t="s">
        <v>32</v>
      </c>
      <c r="E30" s="15">
        <v>118150.21</v>
      </c>
      <c r="F30" s="12" t="s">
        <v>22</v>
      </c>
      <c r="G30" s="21">
        <f>E30/$E$31</f>
        <v>0.48988095976029999</v>
      </c>
      <c r="H30" s="24" t="e">
        <f t="shared" si="1"/>
        <v>#REF!</v>
      </c>
      <c r="I30" s="22" t="s">
        <v>25</v>
      </c>
      <c r="J30" s="22" t="s">
        <v>26</v>
      </c>
      <c r="K30" s="23" t="s">
        <v>27</v>
      </c>
      <c r="L30" s="48" t="s">
        <v>15</v>
      </c>
    </row>
    <row r="31" spans="1:37" x14ac:dyDescent="0.3">
      <c r="A31" s="2"/>
      <c r="B31" s="32">
        <f>SUM(B27:B30)</f>
        <v>26246.89</v>
      </c>
      <c r="D31" s="14"/>
      <c r="E31" s="15">
        <f>SUM(E27:E30)</f>
        <v>241181.47</v>
      </c>
      <c r="F31" s="12"/>
      <c r="G31" s="12"/>
      <c r="H31" s="25" t="e">
        <f>SUM(H27:H30)</f>
        <v>#REF!</v>
      </c>
      <c r="I31" s="12"/>
      <c r="J31" s="12"/>
      <c r="K31" s="13"/>
    </row>
    <row r="32" spans="1:37" ht="15" thickBot="1" x14ac:dyDescent="0.35">
      <c r="D32" s="16"/>
      <c r="E32" s="17"/>
      <c r="F32" s="17"/>
      <c r="G32" s="17"/>
      <c r="H32" s="17"/>
      <c r="I32" s="17"/>
      <c r="J32" s="17"/>
      <c r="K32" s="18"/>
    </row>
    <row r="33" spans="1:20" x14ac:dyDescent="0.3">
      <c r="A33" s="2" t="s">
        <v>41</v>
      </c>
      <c r="B33" s="27">
        <f>SUM(B24-B31)</f>
        <v>16950651.399999999</v>
      </c>
      <c r="E33" s="43"/>
    </row>
    <row r="34" spans="1:20" x14ac:dyDescent="0.3">
      <c r="A34" s="2" t="s">
        <v>40</v>
      </c>
      <c r="B34" s="27"/>
      <c r="E34" s="38">
        <v>282143.26</v>
      </c>
      <c r="F34" s="3" t="s">
        <v>34</v>
      </c>
    </row>
    <row r="35" spans="1:20" x14ac:dyDescent="0.3">
      <c r="A35" s="37" t="s">
        <v>30</v>
      </c>
      <c r="B35" s="47">
        <f>B24-B17-B27-B28-B29-B30-B34</f>
        <v>66616.51999999641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73"/>
      <c r="N35" s="73"/>
      <c r="O35" s="74"/>
      <c r="P35" s="66"/>
      <c r="Q35" s="66"/>
      <c r="R35" s="66"/>
      <c r="S35" s="66"/>
      <c r="T35" s="66"/>
    </row>
    <row r="36" spans="1:20" x14ac:dyDescent="0.3">
      <c r="A36" s="1"/>
      <c r="E36" s="38"/>
    </row>
    <row r="37" spans="1:20" x14ac:dyDescent="0.3">
      <c r="A37" t="s">
        <v>36</v>
      </c>
      <c r="B37" s="36">
        <v>44901</v>
      </c>
    </row>
    <row r="38" spans="1:20" x14ac:dyDescent="0.3">
      <c r="A38" s="1"/>
      <c r="B38" s="34"/>
    </row>
    <row r="39" spans="1:20" x14ac:dyDescent="0.3">
      <c r="A39" s="41" t="s">
        <v>37</v>
      </c>
      <c r="B39" s="35"/>
    </row>
    <row r="40" spans="1:20" x14ac:dyDescent="0.3">
      <c r="B40" s="35"/>
    </row>
    <row r="41" spans="1:20" x14ac:dyDescent="0.3">
      <c r="B41" s="35"/>
    </row>
  </sheetData>
  <printOptions horizontalCentered="1" verticalCentered="1" gridLines="1"/>
  <pageMargins left="0.45" right="0.45" top="0.5" bottom="0.5" header="0.3" footer="0.3"/>
  <pageSetup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EFF6-F9FC-4B45-81A0-055457A751AA}">
  <sheetPr>
    <pageSetUpPr fitToPage="1"/>
  </sheetPr>
  <dimension ref="A1:AK41"/>
  <sheetViews>
    <sheetView tabSelected="1" topLeftCell="A10" zoomScaleNormal="100" workbookViewId="0">
      <selection activeCell="C29" sqref="C29"/>
    </sheetView>
  </sheetViews>
  <sheetFormatPr defaultRowHeight="14.4" x14ac:dyDescent="0.3"/>
  <cols>
    <col min="1" max="1" width="50.77734375" bestFit="1" customWidth="1"/>
    <col min="2" max="2" width="20.33203125" style="28" customWidth="1"/>
    <col min="3" max="3" width="12.5546875" customWidth="1"/>
    <col min="4" max="4" width="27.44140625" hidden="1" customWidth="1"/>
    <col min="5" max="5" width="18.44140625" hidden="1" customWidth="1"/>
    <col min="6" max="6" width="4.88671875" hidden="1" customWidth="1"/>
    <col min="7" max="7" width="11.88671875" hidden="1" customWidth="1"/>
    <col min="8" max="8" width="13.44140625" hidden="1" customWidth="1"/>
    <col min="9" max="9" width="8.5546875" hidden="1" customWidth="1"/>
    <col min="10" max="10" width="9.88671875" hidden="1" customWidth="1"/>
    <col min="11" max="11" width="6.5546875" hidden="1" customWidth="1"/>
    <col min="12" max="12" width="0" hidden="1" customWidth="1"/>
    <col min="15" max="15" width="17.33203125" customWidth="1"/>
    <col min="16" max="16" width="13.88671875" bestFit="1" customWidth="1"/>
  </cols>
  <sheetData>
    <row r="1" spans="1:17" x14ac:dyDescent="0.3">
      <c r="A1" s="4" t="s">
        <v>42</v>
      </c>
      <c r="B1" s="26"/>
    </row>
    <row r="2" spans="1:17" x14ac:dyDescent="0.3">
      <c r="A2" s="4" t="s">
        <v>0</v>
      </c>
      <c r="B2" s="26"/>
    </row>
    <row r="3" spans="1:17" x14ac:dyDescent="0.3">
      <c r="A3" s="45" t="s">
        <v>56</v>
      </c>
      <c r="B3" s="26"/>
    </row>
    <row r="4" spans="1:17" x14ac:dyDescent="0.3">
      <c r="E4" s="46"/>
    </row>
    <row r="5" spans="1:17" x14ac:dyDescent="0.3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x14ac:dyDescent="0.3">
      <c r="A6" s="2" t="s">
        <v>1</v>
      </c>
      <c r="B6" s="27" t="s">
        <v>10</v>
      </c>
      <c r="C6" s="58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3">
      <c r="A7" t="s">
        <v>2</v>
      </c>
      <c r="B7" s="28">
        <v>6066371.5599999996</v>
      </c>
      <c r="P7" s="38"/>
    </row>
    <row r="8" spans="1:17" x14ac:dyDescent="0.3">
      <c r="A8" t="s">
        <v>3</v>
      </c>
      <c r="B8" s="29">
        <v>-267766.12</v>
      </c>
      <c r="P8" s="38"/>
    </row>
    <row r="9" spans="1:17" x14ac:dyDescent="0.3">
      <c r="A9" t="s">
        <v>18</v>
      </c>
      <c r="B9" s="29">
        <v>7178.43</v>
      </c>
      <c r="P9" s="38"/>
    </row>
    <row r="10" spans="1:17" ht="15" thickBot="1" x14ac:dyDescent="0.35">
      <c r="A10" t="s">
        <v>19</v>
      </c>
      <c r="B10" s="29">
        <v>0</v>
      </c>
      <c r="P10" s="38"/>
    </row>
    <row r="11" spans="1:17" x14ac:dyDescent="0.3">
      <c r="A11" t="s">
        <v>4</v>
      </c>
      <c r="B11" s="29">
        <v>265166.86</v>
      </c>
      <c r="D11" s="19"/>
      <c r="E11" s="8"/>
      <c r="F11" s="8"/>
      <c r="G11" s="8"/>
      <c r="H11" s="9"/>
      <c r="P11" s="38"/>
    </row>
    <row r="12" spans="1:17" x14ac:dyDescent="0.3">
      <c r="A12" t="s">
        <v>5</v>
      </c>
      <c r="B12" s="29">
        <v>216893.5</v>
      </c>
      <c r="D12" s="10" t="s">
        <v>12</v>
      </c>
      <c r="E12" s="20" t="e">
        <f>B15/($B$7+$B$8+$B$9+#REF!+#REF!+$B$10+$B$11+$B$12+$B$14)</f>
        <v>#REF!</v>
      </c>
      <c r="F12" s="12"/>
      <c r="G12" s="12"/>
      <c r="H12" s="13"/>
      <c r="P12" s="38"/>
    </row>
    <row r="13" spans="1:17" x14ac:dyDescent="0.3">
      <c r="A13" t="s">
        <v>6</v>
      </c>
      <c r="B13" s="29">
        <v>13478120.59</v>
      </c>
      <c r="D13" s="10" t="s">
        <v>13</v>
      </c>
      <c r="E13" s="40">
        <v>13110.45</v>
      </c>
      <c r="F13" s="12"/>
      <c r="G13" s="12"/>
      <c r="H13" s="13"/>
      <c r="P13" s="38"/>
    </row>
    <row r="14" spans="1:17" x14ac:dyDescent="0.3">
      <c r="A14" t="s">
        <v>44</v>
      </c>
      <c r="B14" s="29">
        <v>-7154.94</v>
      </c>
      <c r="D14" s="10" t="s">
        <v>14</v>
      </c>
      <c r="E14" s="11" t="e">
        <f>E12*E13</f>
        <v>#REF!</v>
      </c>
      <c r="F14" s="12"/>
      <c r="G14" s="12"/>
      <c r="H14" s="13"/>
      <c r="P14" s="38"/>
    </row>
    <row r="15" spans="1:17" x14ac:dyDescent="0.3">
      <c r="A15" t="s">
        <v>7</v>
      </c>
      <c r="B15" s="39">
        <v>334970.59999999998</v>
      </c>
      <c r="D15" s="14"/>
      <c r="E15" s="12"/>
      <c r="F15" s="12"/>
      <c r="G15" s="12"/>
      <c r="H15" s="13"/>
      <c r="P15" s="38"/>
    </row>
    <row r="16" spans="1:17" x14ac:dyDescent="0.3">
      <c r="A16" t="s">
        <v>43</v>
      </c>
      <c r="B16" s="39">
        <v>11132.21</v>
      </c>
      <c r="D16" s="14"/>
      <c r="E16" s="12"/>
      <c r="F16" s="12"/>
      <c r="G16" s="12"/>
      <c r="H16" s="13"/>
      <c r="P16" s="38"/>
    </row>
    <row r="17" spans="1:37" x14ac:dyDescent="0.3">
      <c r="A17" s="2" t="s">
        <v>8</v>
      </c>
      <c r="B17" s="31">
        <f>SUM(B7:B16)</f>
        <v>20104912.690000001</v>
      </c>
      <c r="D17" s="10" t="s">
        <v>15</v>
      </c>
      <c r="E17" s="21">
        <v>51</v>
      </c>
      <c r="F17" s="21">
        <v>6101</v>
      </c>
      <c r="G17" s="15" t="e">
        <f>E14</f>
        <v>#REF!</v>
      </c>
      <c r="H17" s="13"/>
      <c r="P17" s="38"/>
    </row>
    <row r="18" spans="1:37" x14ac:dyDescent="0.3">
      <c r="A18" s="42"/>
      <c r="B18" s="44"/>
      <c r="D18" s="10" t="s">
        <v>16</v>
      </c>
      <c r="E18" s="21">
        <v>10</v>
      </c>
      <c r="F18" s="21">
        <v>6101</v>
      </c>
      <c r="G18" s="15" t="e">
        <f>E14</f>
        <v>#REF!</v>
      </c>
      <c r="H18" s="13"/>
    </row>
    <row r="19" spans="1:37" ht="15" thickBot="1" x14ac:dyDescent="0.35">
      <c r="B19" s="50"/>
    </row>
    <row r="20" spans="1:37" x14ac:dyDescent="0.3">
      <c r="B20" s="51"/>
      <c r="D20" s="6" t="s">
        <v>23</v>
      </c>
      <c r="E20" s="7" t="e">
        <f>B10/($B$7+$B$8+$B$9+#REF!+#REF!+$B$10+$B$11+$B$12+$B$14)</f>
        <v>#REF!</v>
      </c>
      <c r="F20" s="8"/>
      <c r="G20" s="8"/>
      <c r="H20" s="8"/>
      <c r="I20" s="8"/>
      <c r="J20" s="8"/>
      <c r="K20" s="9"/>
    </row>
    <row r="21" spans="1:37" x14ac:dyDescent="0.3">
      <c r="A21" s="64" t="s">
        <v>45</v>
      </c>
      <c r="B21" s="65">
        <v>6028733.9400000004</v>
      </c>
      <c r="D21" s="10" t="s">
        <v>13</v>
      </c>
      <c r="E21" s="11">
        <f>E13</f>
        <v>13110.45</v>
      </c>
      <c r="F21" s="12"/>
      <c r="G21" s="12"/>
      <c r="H21" s="12"/>
      <c r="I21" s="12"/>
      <c r="J21" s="12"/>
      <c r="K21" s="13"/>
    </row>
    <row r="22" spans="1:37" x14ac:dyDescent="0.3">
      <c r="A22" s="64" t="s">
        <v>46</v>
      </c>
      <c r="B22" s="65">
        <v>1401698.49</v>
      </c>
      <c r="D22" s="10" t="s">
        <v>24</v>
      </c>
      <c r="E22" s="11" t="e">
        <f>E21*E20</f>
        <v>#REF!</v>
      </c>
      <c r="F22" s="12"/>
      <c r="G22" s="12"/>
      <c r="H22" s="12"/>
      <c r="I22" s="12"/>
      <c r="J22" s="12"/>
      <c r="K22" s="13"/>
    </row>
    <row r="23" spans="1:37" s="66" customFormat="1" x14ac:dyDescent="0.3">
      <c r="A23" s="64" t="s">
        <v>50</v>
      </c>
      <c r="B23" s="65">
        <v>12844707.789999999</v>
      </c>
      <c r="D23" s="67"/>
      <c r="E23" s="68"/>
      <c r="F23" s="69"/>
      <c r="G23" s="69"/>
      <c r="H23" s="69"/>
      <c r="I23" s="69"/>
      <c r="J23" s="69"/>
      <c r="K23" s="70"/>
      <c r="M23" s="71"/>
    </row>
    <row r="24" spans="1:37" x14ac:dyDescent="0.3">
      <c r="A24" s="64" t="s">
        <v>47</v>
      </c>
      <c r="B24" s="65">
        <f>SUM(B21:B23)</f>
        <v>20275140.219999999</v>
      </c>
      <c r="D24" s="10"/>
      <c r="E24" s="11"/>
      <c r="F24" s="12"/>
      <c r="G24" s="12"/>
      <c r="H24" s="12"/>
      <c r="I24" s="12"/>
      <c r="J24" s="12"/>
      <c r="K24" s="13"/>
    </row>
    <row r="25" spans="1:37" x14ac:dyDescent="0.3">
      <c r="A25" s="2"/>
      <c r="B25" s="33"/>
      <c r="D25" s="14"/>
      <c r="E25" s="12"/>
      <c r="F25" s="12"/>
      <c r="G25" s="12"/>
      <c r="H25" s="12"/>
      <c r="I25" s="12"/>
      <c r="J25" s="12"/>
      <c r="K25" s="13"/>
    </row>
    <row r="26" spans="1:37" x14ac:dyDescent="0.3">
      <c r="A26" s="2" t="s">
        <v>9</v>
      </c>
      <c r="B26" s="29"/>
      <c r="C26" s="54"/>
      <c r="D26" s="55"/>
      <c r="E26" s="56"/>
      <c r="F26" s="56"/>
      <c r="G26" s="56"/>
      <c r="H26" s="56"/>
      <c r="I26" s="56"/>
      <c r="J26" s="56"/>
      <c r="K26" s="57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</row>
    <row r="27" spans="1:37" ht="13.8" customHeight="1" x14ac:dyDescent="0.3">
      <c r="A27" s="49" t="s">
        <v>39</v>
      </c>
      <c r="B27" s="39">
        <v>6222.61</v>
      </c>
      <c r="C27" s="72"/>
      <c r="D27" s="55"/>
      <c r="E27" s="59"/>
      <c r="F27" s="56"/>
      <c r="G27" s="60"/>
      <c r="H27" s="61"/>
      <c r="I27" s="62"/>
      <c r="J27" s="62"/>
      <c r="K27" s="63"/>
      <c r="L27" s="62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1:37" hidden="1" x14ac:dyDescent="0.3">
      <c r="A28" s="5" t="s">
        <v>35</v>
      </c>
      <c r="B28" s="39"/>
      <c r="D28" s="14" t="s">
        <v>33</v>
      </c>
      <c r="E28" s="15">
        <v>10006.75</v>
      </c>
      <c r="F28" s="12" t="s">
        <v>21</v>
      </c>
      <c r="G28" s="21">
        <f>E28/$E$31</f>
        <v>4.1490542370439983E-2</v>
      </c>
      <c r="H28" s="24" t="e">
        <f t="shared" ref="H28:H30" si="0">G28*$E$22</f>
        <v>#REF!</v>
      </c>
      <c r="I28" s="22" t="s">
        <v>25</v>
      </c>
      <c r="J28" s="22" t="s">
        <v>26</v>
      </c>
      <c r="K28" s="23" t="s">
        <v>29</v>
      </c>
      <c r="L28" s="48" t="s">
        <v>16</v>
      </c>
    </row>
    <row r="29" spans="1:37" x14ac:dyDescent="0.3">
      <c r="A29" s="52" t="s">
        <v>11</v>
      </c>
      <c r="B29" s="53">
        <v>120386.51</v>
      </c>
      <c r="C29">
        <v>11611.65</v>
      </c>
      <c r="D29" s="14" t="s">
        <v>31</v>
      </c>
      <c r="E29" s="15">
        <v>113024.51</v>
      </c>
      <c r="F29" s="12" t="s">
        <v>20</v>
      </c>
      <c r="G29" s="21">
        <f>E29/$E$31</f>
        <v>0.46862849786925997</v>
      </c>
      <c r="H29" s="24" t="e">
        <f t="shared" si="0"/>
        <v>#REF!</v>
      </c>
      <c r="I29" s="22" t="s">
        <v>25</v>
      </c>
      <c r="J29" s="22" t="s">
        <v>26</v>
      </c>
      <c r="K29" s="23" t="s">
        <v>28</v>
      </c>
      <c r="L29" s="48" t="s">
        <v>16</v>
      </c>
    </row>
    <row r="30" spans="1:37" x14ac:dyDescent="0.3">
      <c r="A30" s="41" t="s">
        <v>17</v>
      </c>
      <c r="B30" s="77">
        <v>43618.41</v>
      </c>
      <c r="D30" s="14" t="s">
        <v>32</v>
      </c>
      <c r="E30" s="15">
        <v>118150.21</v>
      </c>
      <c r="F30" s="12" t="s">
        <v>22</v>
      </c>
      <c r="G30" s="21">
        <f>E30/$E$31</f>
        <v>0.48988095976029999</v>
      </c>
      <c r="H30" s="24" t="e">
        <f t="shared" si="0"/>
        <v>#REF!</v>
      </c>
      <c r="I30" s="22" t="s">
        <v>25</v>
      </c>
      <c r="J30" s="22" t="s">
        <v>26</v>
      </c>
      <c r="K30" s="23" t="s">
        <v>27</v>
      </c>
      <c r="L30" s="48" t="s">
        <v>15</v>
      </c>
    </row>
    <row r="31" spans="1:37" x14ac:dyDescent="0.3">
      <c r="A31" s="2"/>
      <c r="B31" s="32">
        <f>SUM(B27:B30)</f>
        <v>170227.53</v>
      </c>
      <c r="D31" s="14"/>
      <c r="E31" s="15">
        <f>SUM(E27:E30)</f>
        <v>241181.47</v>
      </c>
      <c r="F31" s="12"/>
      <c r="G31" s="12"/>
      <c r="H31" s="25" t="e">
        <f>SUM(H27:H30)</f>
        <v>#REF!</v>
      </c>
      <c r="I31" s="12"/>
      <c r="J31" s="12"/>
      <c r="K31" s="13"/>
    </row>
    <row r="32" spans="1:37" ht="15" thickBot="1" x14ac:dyDescent="0.35">
      <c r="D32" s="16"/>
      <c r="E32" s="17"/>
      <c r="F32" s="17"/>
      <c r="G32" s="17"/>
      <c r="H32" s="17"/>
      <c r="I32" s="17"/>
      <c r="J32" s="17"/>
      <c r="K32" s="18"/>
    </row>
    <row r="33" spans="1:20" x14ac:dyDescent="0.3">
      <c r="A33" s="2" t="s">
        <v>41</v>
      </c>
      <c r="B33" s="27">
        <f>SUM(B24-B31)</f>
        <v>20104912.689999998</v>
      </c>
      <c r="E33" s="43"/>
    </row>
    <row r="34" spans="1:20" x14ac:dyDescent="0.3">
      <c r="A34" s="2" t="s">
        <v>40</v>
      </c>
      <c r="B34" s="27"/>
      <c r="E34" s="38">
        <v>282143.26</v>
      </c>
      <c r="F34" s="3" t="s">
        <v>34</v>
      </c>
    </row>
    <row r="35" spans="1:20" x14ac:dyDescent="0.3">
      <c r="A35" s="37" t="s">
        <v>30</v>
      </c>
      <c r="B35" s="47">
        <f>B24-B17-B27-B29-B30-B34</f>
        <v>-2.5174813345074654E-9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73"/>
      <c r="N35" s="73"/>
      <c r="O35" s="74"/>
      <c r="P35" s="66"/>
      <c r="Q35" s="66"/>
      <c r="R35" s="66"/>
      <c r="S35" s="66"/>
      <c r="T35" s="66"/>
    </row>
    <row r="36" spans="1:20" x14ac:dyDescent="0.3">
      <c r="A36" s="1"/>
      <c r="E36" s="38"/>
    </row>
    <row r="37" spans="1:20" x14ac:dyDescent="0.3">
      <c r="A37" t="s">
        <v>36</v>
      </c>
      <c r="B37" s="36">
        <v>44944</v>
      </c>
    </row>
    <row r="38" spans="1:20" x14ac:dyDescent="0.3">
      <c r="A38" s="1"/>
      <c r="B38" s="34"/>
    </row>
    <row r="39" spans="1:20" x14ac:dyDescent="0.3">
      <c r="A39" s="41" t="s">
        <v>37</v>
      </c>
      <c r="B39" s="35"/>
    </row>
    <row r="40" spans="1:20" x14ac:dyDescent="0.3">
      <c r="B40" s="35"/>
    </row>
    <row r="41" spans="1:20" x14ac:dyDescent="0.3">
      <c r="B41" s="35"/>
    </row>
  </sheetData>
  <printOptions horizontalCentered="1" verticalCentered="1" gridLines="1"/>
  <pageMargins left="0.45" right="0.45" top="0.5" bottom="0.5" header="0.3" footer="0.3"/>
  <pageSetup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D2B6-123A-4320-9C93-732D2ABC9429}">
  <sheetPr codeName="Sheet5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be7474abf1ff9dee859681c8d97ac4e0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03d38273058188780937400980ed93f4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B6E594-3D56-4DB8-8657-80C854510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05DE51-F544-4B76-9DEE-BD250349A36C}">
  <ds:schemaRefs>
    <ds:schemaRef ds:uri="http://schemas.microsoft.com/office/2006/documentManagement/types"/>
    <ds:schemaRef ds:uri="dba9d881-5f3a-40f9-a9a7-00e960d0e466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94627f6b-45aa-4f11-bbeb-ed3626982268"/>
  </ds:schemaRefs>
</ds:datastoreItem>
</file>

<file path=customXml/itemProps3.xml><?xml version="1.0" encoding="utf-8"?>
<ds:datastoreItem xmlns:ds="http://schemas.openxmlformats.org/officeDocument/2006/customXml" ds:itemID="{E1501B45-9651-43A2-8BF5-F8B7564EE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July 22</vt:lpstr>
      <vt:lpstr>August 22</vt:lpstr>
      <vt:lpstr>Sept 22</vt:lpstr>
      <vt:lpstr>Oct 22</vt:lpstr>
      <vt:lpstr>Nov 22</vt:lpstr>
      <vt:lpstr>Dec 22</vt:lpstr>
      <vt:lpstr>Sheet1</vt:lpstr>
      <vt:lpstr>'August 22'!Print_Area</vt:lpstr>
      <vt:lpstr>'Dec 22'!Print_Area</vt:lpstr>
      <vt:lpstr>'July 22'!Print_Area</vt:lpstr>
      <vt:lpstr>'Nov 22'!Print_Area</vt:lpstr>
      <vt:lpstr>'Oct 22'!Print_Area</vt:lpstr>
      <vt:lpstr>'Sept 22'!Print_Area</vt:lpstr>
    </vt:vector>
  </TitlesOfParts>
  <Company>Pendleton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dwilson</dc:creator>
  <cp:lastModifiedBy>Fardo, Renee</cp:lastModifiedBy>
  <cp:lastPrinted>2023-01-23T16:06:36Z</cp:lastPrinted>
  <dcterms:created xsi:type="dcterms:W3CDTF">2011-12-06T17:48:09Z</dcterms:created>
  <dcterms:modified xsi:type="dcterms:W3CDTF">2023-01-23T16:15:59Z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