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'Sheet1'!$A$1:$Z$21</definedName>
  </definedNames>
  <calcPr fullCalcOnLoad="1"/>
</workbook>
</file>

<file path=xl/sharedStrings.xml><?xml version="1.0" encoding="utf-8"?>
<sst xmlns="http://schemas.openxmlformats.org/spreadsheetml/2006/main" count="153" uniqueCount="44">
  <si>
    <t>Estimated Tax Receipts</t>
  </si>
  <si>
    <t>Real Property</t>
  </si>
  <si>
    <t>Tangible Personal Property</t>
  </si>
  <si>
    <t>PSC Real Property</t>
  </si>
  <si>
    <t>PSC Tangible Property</t>
  </si>
  <si>
    <t>Motor Vehicles</t>
  </si>
  <si>
    <t>ASSESSMENTS</t>
  </si>
  <si>
    <t>COMP</t>
  </si>
  <si>
    <t>RATE</t>
  </si>
  <si>
    <t>REVENUE</t>
  </si>
  <si>
    <t xml:space="preserve"> </t>
  </si>
  <si>
    <t xml:space="preserve">     TOTAL TAX REVENUE</t>
  </si>
  <si>
    <t xml:space="preserve">     TOTAL R E TAXES</t>
  </si>
  <si>
    <t>INCREASE</t>
  </si>
  <si>
    <t>(DECREASE)</t>
  </si>
  <si>
    <t>BLDG FD</t>
  </si>
  <si>
    <t>GEN FD</t>
  </si>
  <si>
    <t>SUB 1</t>
  </si>
  <si>
    <t>Tax Rate Calculations</t>
  </si>
  <si>
    <t>New Property(included in Total Tax Revenue)</t>
  </si>
  <si>
    <t>Personal Property(included in Total Tax Revenue)</t>
  </si>
  <si>
    <t>Tax Revenue from New and Personal Property</t>
  </si>
  <si>
    <t>Sample calculation of increase per homeowner</t>
  </si>
  <si>
    <t>Sample calculation of increase per homeowner estimating assessment increase</t>
  </si>
  <si>
    <t>Real Property Revenue</t>
  </si>
  <si>
    <t>Personal Property Revenue</t>
  </si>
  <si>
    <t>Commission</t>
  </si>
  <si>
    <t>Total</t>
  </si>
  <si>
    <t>Increase</t>
  </si>
  <si>
    <t>Building Fund</t>
  </si>
  <si>
    <t>Instruction</t>
  </si>
  <si>
    <t>Maintenance</t>
  </si>
  <si>
    <t>Southgate Independent Schools</t>
  </si>
  <si>
    <t>***</t>
  </si>
  <si>
    <t>TOTAL</t>
  </si>
  <si>
    <t>BUDGET</t>
  </si>
  <si>
    <t>PER CENT</t>
  </si>
  <si>
    <t>2008-09</t>
  </si>
  <si>
    <t>COLLECTED</t>
  </si>
  <si>
    <t>2009-2010</t>
  </si>
  <si>
    <t>2009-10</t>
  </si>
  <si>
    <t>***4% Rates include 0.2 cents for exonerations</t>
  </si>
  <si>
    <t>2010-2011</t>
  </si>
  <si>
    <t>2010-11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</si>
</sst>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"/>
    <numFmt numFmtId="174" formatCode="0.000000"/>
    <numFmt numFmtId="175" formatCode="0.00000"/>
    <numFmt numFmtId="176" formatCode="0.0000"/>
    <numFmt numFmtId="177" formatCode="_(* #,##0.000_);_(* \(#,##0.000\);_(* &quot;-&quot;?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1.421875" style="0" customWidth="1"/>
    <col min="2" max="2" width="14.140625" style="0" customWidth="1"/>
    <col min="3" max="3" width="2.28125" style="0" customWidth="1"/>
    <col min="4" max="4" width="6.7109375" style="0" customWidth="1"/>
    <col min="5" max="5" width="11.28125" style="0" customWidth="1"/>
    <col min="6" max="6" width="1.28515625" style="0" customWidth="1"/>
    <col min="7" max="7" width="13.57421875" style="0" customWidth="1"/>
    <col min="8" max="8" width="1.28515625" style="0" customWidth="1"/>
    <col min="9" max="9" width="7.4218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7.28125" style="0" customWidth="1"/>
    <col min="14" max="14" width="10.28125" style="0" customWidth="1"/>
    <col min="15" max="15" width="11.8515625" style="0" customWidth="1"/>
    <col min="16" max="16" width="0.9921875" style="0" customWidth="1"/>
    <col min="17" max="17" width="7.140625" style="0" customWidth="1"/>
    <col min="18" max="18" width="10.8515625" style="0" customWidth="1"/>
    <col min="19" max="19" width="11.8515625" style="0" customWidth="1"/>
    <col min="23" max="23" width="10.28125" style="0" bestFit="1" customWidth="1"/>
    <col min="24" max="24" width="11.28125" style="0" bestFit="1" customWidth="1"/>
    <col min="25" max="25" width="12.140625" style="0" customWidth="1"/>
  </cols>
  <sheetData>
    <row r="1" spans="1:19" ht="12.75">
      <c r="A1" s="4" t="s">
        <v>32</v>
      </c>
      <c r="B1" s="4"/>
      <c r="C1" s="4"/>
      <c r="D1" s="4"/>
      <c r="E1" s="4"/>
      <c r="F1" s="4"/>
      <c r="G1" s="4"/>
      <c r="H1" s="4"/>
      <c r="I1" s="4" t="s">
        <v>10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2.75">
      <c r="A2" s="4" t="s">
        <v>18</v>
      </c>
      <c r="B2" s="5" t="s">
        <v>42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4"/>
      <c r="B3" s="4"/>
      <c r="C3" s="4"/>
      <c r="D3" s="4" t="s">
        <v>10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10</v>
      </c>
      <c r="R3" s="4"/>
      <c r="S3" s="4"/>
    </row>
    <row r="4" spans="1:19" ht="12.75">
      <c r="A4" s="4"/>
      <c r="B4" s="4"/>
      <c r="C4" s="4"/>
      <c r="D4" s="13" t="s">
        <v>39</v>
      </c>
      <c r="E4" s="4"/>
      <c r="F4" s="4"/>
      <c r="G4" s="4"/>
      <c r="H4" s="4"/>
      <c r="I4" s="5" t="s">
        <v>43</v>
      </c>
      <c r="J4" s="5" t="s">
        <v>43</v>
      </c>
      <c r="K4" s="4"/>
      <c r="L4" s="4"/>
      <c r="M4" s="5" t="s">
        <v>43</v>
      </c>
      <c r="N4" s="5" t="s">
        <v>43</v>
      </c>
      <c r="O4" s="4"/>
      <c r="P4" s="4"/>
      <c r="Q4" s="13" t="s">
        <v>43</v>
      </c>
      <c r="R4" s="13" t="s">
        <v>43</v>
      </c>
      <c r="S4" s="11"/>
    </row>
    <row r="5" spans="1:23" ht="12.75">
      <c r="A5" s="4" t="s">
        <v>0</v>
      </c>
      <c r="B5" s="5" t="s">
        <v>39</v>
      </c>
      <c r="C5" s="4"/>
      <c r="D5" s="15">
        <v>0.04</v>
      </c>
      <c r="E5" s="5" t="s">
        <v>39</v>
      </c>
      <c r="F5" s="5"/>
      <c r="G5" s="5" t="s">
        <v>42</v>
      </c>
      <c r="H5" s="4"/>
      <c r="I5" s="4" t="s">
        <v>7</v>
      </c>
      <c r="J5" s="5" t="s">
        <v>7</v>
      </c>
      <c r="K5" s="5" t="s">
        <v>13</v>
      </c>
      <c r="L5" s="4"/>
      <c r="M5" s="5" t="s">
        <v>17</v>
      </c>
      <c r="N5" s="5" t="s">
        <v>17</v>
      </c>
      <c r="O5" s="5" t="s">
        <v>13</v>
      </c>
      <c r="P5" s="4"/>
      <c r="Q5" s="15">
        <v>0.04</v>
      </c>
      <c r="R5" s="15">
        <v>0.04</v>
      </c>
      <c r="S5" s="13" t="s">
        <v>13</v>
      </c>
      <c r="U5" s="5" t="s">
        <v>40</v>
      </c>
      <c r="W5" s="5" t="s">
        <v>40</v>
      </c>
    </row>
    <row r="6" spans="1:26" ht="12.75">
      <c r="A6" s="4"/>
      <c r="B6" s="4" t="s">
        <v>6</v>
      </c>
      <c r="C6" s="4"/>
      <c r="D6" s="13" t="s">
        <v>8</v>
      </c>
      <c r="E6" s="5" t="s">
        <v>9</v>
      </c>
      <c r="F6" s="5"/>
      <c r="G6" s="4" t="s">
        <v>6</v>
      </c>
      <c r="H6" s="4"/>
      <c r="I6" s="4" t="s">
        <v>8</v>
      </c>
      <c r="J6" s="5" t="s">
        <v>9</v>
      </c>
      <c r="K6" s="5" t="s">
        <v>14</v>
      </c>
      <c r="L6" s="4"/>
      <c r="M6" s="5" t="s">
        <v>8</v>
      </c>
      <c r="N6" s="5" t="s">
        <v>9</v>
      </c>
      <c r="O6" s="5" t="s">
        <v>14</v>
      </c>
      <c r="P6" s="4"/>
      <c r="Q6" s="13" t="s">
        <v>8</v>
      </c>
      <c r="R6" s="13" t="s">
        <v>9</v>
      </c>
      <c r="S6" s="11" t="s">
        <v>14</v>
      </c>
      <c r="U6" t="s">
        <v>15</v>
      </c>
      <c r="W6" s="21" t="s">
        <v>16</v>
      </c>
      <c r="X6" s="21" t="s">
        <v>34</v>
      </c>
      <c r="Y6" s="21" t="s">
        <v>35</v>
      </c>
      <c r="Z6" s="21" t="s">
        <v>36</v>
      </c>
    </row>
    <row r="7" spans="1:19" ht="12.75">
      <c r="A7" s="4"/>
      <c r="B7" s="4"/>
      <c r="C7" s="4"/>
      <c r="D7" s="11" t="s"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 t="s">
        <v>33</v>
      </c>
      <c r="R7" s="11"/>
      <c r="S7" s="11"/>
    </row>
    <row r="8" spans="1:23" ht="12.75">
      <c r="A8" s="4" t="s">
        <v>1</v>
      </c>
      <c r="B8" s="6">
        <v>94339262</v>
      </c>
      <c r="C8" s="4"/>
      <c r="D8" s="16">
        <v>78.2</v>
      </c>
      <c r="E8" s="7">
        <f>SUM(D8*B8*0.0001)</f>
        <v>737733.02884</v>
      </c>
      <c r="F8" s="6"/>
      <c r="G8" s="6">
        <v>98543447</v>
      </c>
      <c r="H8" s="4"/>
      <c r="I8" s="8">
        <v>80</v>
      </c>
      <c r="J8" s="7">
        <f>SUM(I8*G8*0.0001)</f>
        <v>788347.576</v>
      </c>
      <c r="K8" s="7">
        <f>SUM(J8-E8)</f>
        <v>50614.54715999996</v>
      </c>
      <c r="L8" s="4"/>
      <c r="M8" s="4">
        <v>82.7</v>
      </c>
      <c r="N8" s="7">
        <f>SUM(M8*G8*0.0001)</f>
        <v>814954.3066900001</v>
      </c>
      <c r="O8" s="7">
        <f>SUM(N8-E8)</f>
        <v>77221.27785000007</v>
      </c>
      <c r="P8" s="4"/>
      <c r="Q8" s="16">
        <v>83.3</v>
      </c>
      <c r="R8" s="12">
        <f>SUM(Q8*G8*0.0001)</f>
        <v>820866.91351</v>
      </c>
      <c r="S8" s="14">
        <f>SUM(R8-E8)</f>
        <v>83133.88466999994</v>
      </c>
      <c r="T8" s="3">
        <v>5.6</v>
      </c>
      <c r="U8" s="1">
        <f>SUM(T8*G8*0.0001)</f>
        <v>55184.330319999994</v>
      </c>
      <c r="V8" s="3">
        <f>SUM(Q8-T8)</f>
        <v>77.7</v>
      </c>
      <c r="W8" s="1">
        <f>SUM(V8*G8*0.0001)</f>
        <v>765682.5831900002</v>
      </c>
    </row>
    <row r="9" spans="1:24" ht="12.75">
      <c r="A9" s="4"/>
      <c r="B9" s="4"/>
      <c r="C9" s="4"/>
      <c r="D9" s="11"/>
      <c r="E9" s="10" t="s">
        <v>10</v>
      </c>
      <c r="F9" s="4"/>
      <c r="G9" s="4"/>
      <c r="H9" s="4"/>
      <c r="I9" s="4"/>
      <c r="J9" s="10" t="s">
        <v>10</v>
      </c>
      <c r="K9" s="10"/>
      <c r="L9" s="4"/>
      <c r="M9" s="4"/>
      <c r="N9" s="10" t="s">
        <v>10</v>
      </c>
      <c r="O9" s="7" t="s">
        <v>10</v>
      </c>
      <c r="P9" s="4"/>
      <c r="Q9" s="11"/>
      <c r="R9" s="11" t="s">
        <v>10</v>
      </c>
      <c r="S9" s="14" t="s">
        <v>10</v>
      </c>
      <c r="U9" s="1" t="s">
        <v>10</v>
      </c>
      <c r="V9" s="3" t="s">
        <v>10</v>
      </c>
      <c r="W9" s="1" t="s">
        <v>10</v>
      </c>
      <c r="X9" t="s">
        <v>10</v>
      </c>
    </row>
    <row r="10" spans="1:26" ht="12.75">
      <c r="A10" s="4" t="s">
        <v>2</v>
      </c>
      <c r="B10" s="6">
        <v>1091650</v>
      </c>
      <c r="C10" s="4"/>
      <c r="D10" s="16">
        <v>79.4</v>
      </c>
      <c r="E10" s="7">
        <f>SUM(D10*B10*0.0001)</f>
        <v>8667.701000000001</v>
      </c>
      <c r="F10" s="6"/>
      <c r="G10" s="6">
        <v>777064</v>
      </c>
      <c r="H10" s="4"/>
      <c r="I10" s="8">
        <v>80</v>
      </c>
      <c r="J10" s="7">
        <f aca="true" t="shared" si="0" ref="J10:J18">SUM(I10*G10*0.0001)</f>
        <v>6216.512000000001</v>
      </c>
      <c r="K10" s="7">
        <f>SUM(J10-E10)</f>
        <v>-2451.1890000000003</v>
      </c>
      <c r="L10" s="4"/>
      <c r="M10" s="4">
        <v>82.7</v>
      </c>
      <c r="N10" s="7">
        <f aca="true" t="shared" si="1" ref="N10:N18">SUM(M10*G10*0.0001)</f>
        <v>6426.319280000001</v>
      </c>
      <c r="O10" s="7">
        <f>SUM(N10-E10)</f>
        <v>-2241.3817200000003</v>
      </c>
      <c r="P10" s="4"/>
      <c r="Q10" s="16">
        <v>83.3</v>
      </c>
      <c r="R10" s="12">
        <f aca="true" t="shared" si="2" ref="R10:R18">SUM(Q10*G10*0.0001)</f>
        <v>6472.94312</v>
      </c>
      <c r="S10" s="14">
        <f aca="true" t="shared" si="3" ref="S10:S20">SUM(R10-E10)</f>
        <v>-2194.757880000001</v>
      </c>
      <c r="T10" s="3">
        <v>5.6</v>
      </c>
      <c r="U10" s="1">
        <f>SUM(T10*G10*0.0001)</f>
        <v>435.15583999999996</v>
      </c>
      <c r="V10" s="3">
        <f>SUM(Q10-T10)</f>
        <v>77.7</v>
      </c>
      <c r="W10" s="1">
        <f>SUM(V10*G10*0.0001)</f>
        <v>6037.7872800000005</v>
      </c>
      <c r="X10" s="2">
        <f>SUM(W8:W10)</f>
        <v>771720.3704700002</v>
      </c>
      <c r="Y10" s="22">
        <f>SUM(X10*Z10)*0.01</f>
        <v>748568.7593559001</v>
      </c>
      <c r="Z10" s="2">
        <v>97</v>
      </c>
    </row>
    <row r="11" spans="1:25" ht="12.75">
      <c r="A11" s="4"/>
      <c r="B11" s="4"/>
      <c r="C11" s="4"/>
      <c r="D11" s="11"/>
      <c r="E11" s="10" t="s">
        <v>10</v>
      </c>
      <c r="F11" s="4"/>
      <c r="G11" s="4"/>
      <c r="H11" s="4"/>
      <c r="I11" s="4"/>
      <c r="J11" s="10" t="s">
        <v>10</v>
      </c>
      <c r="K11" s="10"/>
      <c r="L11" s="4"/>
      <c r="M11" s="4"/>
      <c r="N11" s="10" t="s">
        <v>10</v>
      </c>
      <c r="O11" s="7" t="s">
        <v>10</v>
      </c>
      <c r="P11" s="4"/>
      <c r="Q11" s="11"/>
      <c r="R11" s="11" t="s">
        <v>10</v>
      </c>
      <c r="S11" s="14" t="s">
        <v>10</v>
      </c>
      <c r="U11" s="1" t="s">
        <v>10</v>
      </c>
      <c r="V11" s="3" t="s">
        <v>10</v>
      </c>
      <c r="W11" s="1" t="s">
        <v>10</v>
      </c>
      <c r="X11" s="1" t="s">
        <v>10</v>
      </c>
      <c r="Y11" t="s">
        <v>10</v>
      </c>
    </row>
    <row r="12" spans="1:25" ht="12.75">
      <c r="A12" s="4" t="s">
        <v>3</v>
      </c>
      <c r="B12" s="6">
        <v>1596350</v>
      </c>
      <c r="C12" s="4"/>
      <c r="D12" s="16">
        <v>78.2</v>
      </c>
      <c r="E12" s="7">
        <f>SUM(D12*B12*0.0001)</f>
        <v>12483.457</v>
      </c>
      <c r="F12" s="6"/>
      <c r="G12" s="6">
        <v>1675060</v>
      </c>
      <c r="H12" s="4"/>
      <c r="I12" s="8">
        <v>80</v>
      </c>
      <c r="J12" s="7">
        <f t="shared" si="0"/>
        <v>13400.480000000001</v>
      </c>
      <c r="K12" s="7">
        <f>SUM(J12-E12)</f>
        <v>917.023000000001</v>
      </c>
      <c r="L12" s="4"/>
      <c r="M12" s="4">
        <v>82.7</v>
      </c>
      <c r="N12" s="7">
        <f t="shared" si="1"/>
        <v>13852.746200000001</v>
      </c>
      <c r="O12" s="7">
        <f>SUM(N12-E12)</f>
        <v>1369.289200000001</v>
      </c>
      <c r="P12" s="4"/>
      <c r="Q12" s="16">
        <v>83.3</v>
      </c>
      <c r="R12" s="12">
        <f t="shared" si="2"/>
        <v>13953.249800000001</v>
      </c>
      <c r="S12" s="14">
        <f t="shared" si="3"/>
        <v>1469.792800000001</v>
      </c>
      <c r="T12" s="3">
        <v>5.6</v>
      </c>
      <c r="U12" s="1">
        <f>SUM(T12*G12*0.0001)</f>
        <v>938.0336000000001</v>
      </c>
      <c r="V12" s="3">
        <f>SUM(Q12-T12)</f>
        <v>77.7</v>
      </c>
      <c r="W12" s="1">
        <f>SUM(V12*G12*0.0001)</f>
        <v>13015.2162</v>
      </c>
      <c r="X12" s="19" t="s">
        <v>10</v>
      </c>
      <c r="Y12" t="s">
        <v>10</v>
      </c>
    </row>
    <row r="13" spans="1:24" ht="12.75">
      <c r="A13" s="4"/>
      <c r="B13" s="4"/>
      <c r="C13" s="4"/>
      <c r="D13" s="11"/>
      <c r="E13" s="10" t="s">
        <v>10</v>
      </c>
      <c r="F13" s="4"/>
      <c r="G13" s="4"/>
      <c r="H13" s="4"/>
      <c r="I13" s="4"/>
      <c r="J13" s="10" t="s">
        <v>10</v>
      </c>
      <c r="K13" s="10"/>
      <c r="L13" s="4"/>
      <c r="M13" s="4"/>
      <c r="N13" s="10" t="s">
        <v>10</v>
      </c>
      <c r="O13" s="7" t="s">
        <v>10</v>
      </c>
      <c r="P13" s="4"/>
      <c r="Q13" s="11"/>
      <c r="R13" s="11" t="s">
        <v>10</v>
      </c>
      <c r="S13" s="14" t="s">
        <v>10</v>
      </c>
      <c r="U13" s="1" t="s">
        <v>10</v>
      </c>
      <c r="V13" s="3" t="s">
        <v>10</v>
      </c>
      <c r="W13" s="1" t="s">
        <v>10</v>
      </c>
      <c r="X13" t="s">
        <v>10</v>
      </c>
    </row>
    <row r="14" spans="1:26" ht="12.75">
      <c r="A14" s="4" t="s">
        <v>4</v>
      </c>
      <c r="B14" s="6">
        <v>2842263</v>
      </c>
      <c r="C14" s="4"/>
      <c r="D14" s="16">
        <v>79.4</v>
      </c>
      <c r="E14" s="7">
        <f>SUM(D14*B14*0.0001)</f>
        <v>22567.568220000005</v>
      </c>
      <c r="F14" s="6"/>
      <c r="G14" s="6">
        <v>3360197</v>
      </c>
      <c r="H14" s="4"/>
      <c r="I14" s="8">
        <v>80</v>
      </c>
      <c r="J14" s="7">
        <f t="shared" si="0"/>
        <v>26881.576</v>
      </c>
      <c r="K14" s="7">
        <f>SUM(J14-E14)</f>
        <v>4314.007779999996</v>
      </c>
      <c r="L14" s="4"/>
      <c r="M14" s="4">
        <v>82.7</v>
      </c>
      <c r="N14" s="7">
        <f t="shared" si="1"/>
        <v>27788.829190000004</v>
      </c>
      <c r="O14" s="7">
        <f>SUM(N14-E14)</f>
        <v>5221.260969999999</v>
      </c>
      <c r="P14" s="4"/>
      <c r="Q14" s="16">
        <v>83.3</v>
      </c>
      <c r="R14" s="12">
        <f t="shared" si="2"/>
        <v>27990.44101</v>
      </c>
      <c r="S14" s="14">
        <f t="shared" si="3"/>
        <v>5422.872789999994</v>
      </c>
      <c r="T14" s="3">
        <v>5.6</v>
      </c>
      <c r="U14" s="1">
        <f>SUM(T14*G14*0.0001)</f>
        <v>1881.71032</v>
      </c>
      <c r="V14" s="3">
        <f>SUM(Q14-T14)</f>
        <v>77.7</v>
      </c>
      <c r="W14" s="1">
        <f>SUM(V14*G14*0.0001)</f>
        <v>26108.73069</v>
      </c>
      <c r="X14" s="2">
        <f>SUM(W12:W14)</f>
        <v>39123.94689</v>
      </c>
      <c r="Y14" s="22">
        <f>SUM(X14*Z14)*0.01</f>
        <v>37950.2284833</v>
      </c>
      <c r="Z14" s="2">
        <v>97</v>
      </c>
    </row>
    <row r="15" spans="1:24" ht="12.75">
      <c r="A15" s="4"/>
      <c r="B15" s="6"/>
      <c r="C15" s="4"/>
      <c r="D15" s="11"/>
      <c r="E15" s="7"/>
      <c r="F15" s="6"/>
      <c r="G15" s="6"/>
      <c r="H15" s="4"/>
      <c r="I15" s="4"/>
      <c r="J15" s="7"/>
      <c r="K15" s="7"/>
      <c r="L15" s="4"/>
      <c r="M15" s="4"/>
      <c r="N15" s="7"/>
      <c r="O15" s="7" t="s">
        <v>10</v>
      </c>
      <c r="P15" s="4"/>
      <c r="Q15" s="11"/>
      <c r="R15" s="12"/>
      <c r="S15" s="14" t="s">
        <v>10</v>
      </c>
      <c r="U15" s="1"/>
      <c r="V15" s="3" t="s">
        <v>10</v>
      </c>
      <c r="W15" s="1" t="s">
        <v>10</v>
      </c>
      <c r="X15" t="s">
        <v>10</v>
      </c>
    </row>
    <row r="16" spans="1:23" ht="12.75">
      <c r="A16" s="4" t="s">
        <v>12</v>
      </c>
      <c r="B16" s="6">
        <f>SUM(B8:B14)</f>
        <v>99869525</v>
      </c>
      <c r="C16" s="4"/>
      <c r="D16" s="11"/>
      <c r="E16" s="7">
        <f>SUM(E8:E15)</f>
        <v>781451.7550600001</v>
      </c>
      <c r="F16" s="6"/>
      <c r="G16" s="6">
        <f>SUM(G8:G14)</f>
        <v>104355768</v>
      </c>
      <c r="H16" s="4"/>
      <c r="I16" s="4"/>
      <c r="J16" s="7">
        <f>SUM(J8:J15)</f>
        <v>834846.144</v>
      </c>
      <c r="K16" s="7">
        <f>SUM(J16-E16)</f>
        <v>53394.38893999986</v>
      </c>
      <c r="L16" s="4"/>
      <c r="M16" s="4"/>
      <c r="N16" s="7">
        <f>SUM(N8:N15)</f>
        <v>863022.2013600002</v>
      </c>
      <c r="O16" s="7">
        <f>SUM(N16-E16)</f>
        <v>81570.44630000007</v>
      </c>
      <c r="P16" s="4"/>
      <c r="Q16" s="11"/>
      <c r="R16" s="12">
        <f>SUM(R8:R15)</f>
        <v>869283.5474399999</v>
      </c>
      <c r="S16" s="14">
        <f t="shared" si="3"/>
        <v>87831.79237999977</v>
      </c>
      <c r="U16" s="1">
        <f>SUM(U8:U15)</f>
        <v>58439.230079999994</v>
      </c>
      <c r="V16" s="3" t="s">
        <v>10</v>
      </c>
      <c r="W16" s="1">
        <f>SUM(W8:W15)</f>
        <v>810844.3173600002</v>
      </c>
    </row>
    <row r="17" spans="1:23" ht="12.75">
      <c r="A17" s="4"/>
      <c r="B17" s="4"/>
      <c r="C17" s="4"/>
      <c r="D17" s="11"/>
      <c r="E17" s="10" t="s">
        <v>10</v>
      </c>
      <c r="F17" s="4"/>
      <c r="G17" s="4"/>
      <c r="H17" s="4"/>
      <c r="I17" s="4"/>
      <c r="J17" s="10" t="s">
        <v>10</v>
      </c>
      <c r="K17" s="10"/>
      <c r="L17" s="4"/>
      <c r="M17" s="4"/>
      <c r="N17" s="10" t="s">
        <v>10</v>
      </c>
      <c r="O17" s="7" t="s">
        <v>10</v>
      </c>
      <c r="P17" s="4"/>
      <c r="Q17" s="11"/>
      <c r="R17" s="11" t="s">
        <v>10</v>
      </c>
      <c r="S17" s="14" t="s">
        <v>10</v>
      </c>
      <c r="U17" t="s">
        <v>10</v>
      </c>
      <c r="V17" s="3" t="s">
        <v>10</v>
      </c>
      <c r="W17" s="1" t="s">
        <v>10</v>
      </c>
    </row>
    <row r="18" spans="1:26" ht="12.75">
      <c r="A18" s="4" t="s">
        <v>5</v>
      </c>
      <c r="B18" s="6">
        <v>9519972</v>
      </c>
      <c r="C18" s="4"/>
      <c r="D18" s="11">
        <v>50.4</v>
      </c>
      <c r="E18" s="7">
        <f>SUM(D18*B18*0.0001)</f>
        <v>47980.65888</v>
      </c>
      <c r="F18" s="6"/>
      <c r="G18" s="6">
        <v>10219768</v>
      </c>
      <c r="H18" s="4"/>
      <c r="I18" s="4">
        <v>50.4</v>
      </c>
      <c r="J18" s="7">
        <f t="shared" si="0"/>
        <v>51507.63072</v>
      </c>
      <c r="K18" s="7">
        <f>SUM(J18-E18)</f>
        <v>3526.9718399999983</v>
      </c>
      <c r="L18" s="4"/>
      <c r="M18" s="4">
        <v>50.4</v>
      </c>
      <c r="N18" s="7">
        <f t="shared" si="1"/>
        <v>51507.63072</v>
      </c>
      <c r="O18" s="7">
        <f>SUM(N18-E18)</f>
        <v>3526.9718399999983</v>
      </c>
      <c r="P18" s="4"/>
      <c r="Q18" s="11">
        <v>50.4</v>
      </c>
      <c r="R18" s="12">
        <f t="shared" si="2"/>
        <v>51507.63072</v>
      </c>
      <c r="S18" s="14">
        <f t="shared" si="3"/>
        <v>3526.9718399999983</v>
      </c>
      <c r="T18" s="3">
        <v>5.6</v>
      </c>
      <c r="U18" s="1">
        <f>SUM(T18*G18*0.0001)</f>
        <v>5723.07008</v>
      </c>
      <c r="V18" s="3">
        <f>SUM(Q18-T18)</f>
        <v>44.8</v>
      </c>
      <c r="W18" s="1">
        <f>SUM(V18*G18*0.0001)</f>
        <v>45784.56064</v>
      </c>
      <c r="X18" s="2">
        <f>SUM(W18)</f>
        <v>45784.56064</v>
      </c>
      <c r="Y18" s="22">
        <f>SUM(X18*Z18)*0.01</f>
        <v>44411.0238208</v>
      </c>
      <c r="Z18">
        <v>97</v>
      </c>
    </row>
    <row r="19" spans="1:19" ht="12.75">
      <c r="A19" s="4"/>
      <c r="B19" s="4"/>
      <c r="C19" s="4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7" t="s">
        <v>10</v>
      </c>
      <c r="P19" s="4"/>
      <c r="Q19" s="11"/>
      <c r="R19" s="11"/>
      <c r="S19" s="14" t="s">
        <v>10</v>
      </c>
    </row>
    <row r="20" spans="1:23" ht="12.75">
      <c r="A20" s="4" t="s">
        <v>11</v>
      </c>
      <c r="B20" s="6">
        <f>SUM(B16:B18)</f>
        <v>109389497</v>
      </c>
      <c r="C20" s="4"/>
      <c r="D20" s="11"/>
      <c r="E20" s="7">
        <f>SUM(E16:E19)</f>
        <v>829432.4139400001</v>
      </c>
      <c r="F20" s="4"/>
      <c r="G20" s="6">
        <f>SUM(G16:G18)</f>
        <v>114575536</v>
      </c>
      <c r="H20" s="4"/>
      <c r="I20" s="4"/>
      <c r="J20" s="7">
        <f>SUM(J16:J19)</f>
        <v>886353.77472</v>
      </c>
      <c r="K20" s="7">
        <f>SUM(J20-E20)</f>
        <v>56921.36077999987</v>
      </c>
      <c r="L20" s="4"/>
      <c r="M20" s="4"/>
      <c r="N20" s="7">
        <f>SUM(N16:N19)</f>
        <v>914529.8320800002</v>
      </c>
      <c r="O20" s="7">
        <f>SUM(N20-E20)</f>
        <v>85097.41814000008</v>
      </c>
      <c r="P20" s="4"/>
      <c r="Q20" s="11"/>
      <c r="R20" s="12">
        <f>SUM(R16:R19)</f>
        <v>920791.1781599999</v>
      </c>
      <c r="S20" s="14">
        <f t="shared" si="3"/>
        <v>91358.76421999978</v>
      </c>
      <c r="U20" s="2">
        <f>SUM(U16:U19)</f>
        <v>64162.30015999999</v>
      </c>
      <c r="W20" s="2">
        <f>SUM(W16:W19)</f>
        <v>856628.8780000003</v>
      </c>
    </row>
    <row r="21" spans="1:23" ht="12.75">
      <c r="A21" s="4" t="s">
        <v>41</v>
      </c>
      <c r="B21" s="4"/>
      <c r="C21" s="4"/>
      <c r="D21" s="4" t="s">
        <v>10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/>
      <c r="R21" s="11"/>
      <c r="S21" s="11"/>
      <c r="V21" t="s">
        <v>10</v>
      </c>
      <c r="W21" s="2" t="s">
        <v>10</v>
      </c>
    </row>
    <row r="22" spans="1:2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/>
      <c r="R22" s="11"/>
      <c r="S22" s="11"/>
      <c r="W22" s="2"/>
    </row>
    <row r="23" spans="1:24" ht="12.75">
      <c r="A23" s="4" t="s">
        <v>19</v>
      </c>
      <c r="B23" s="4"/>
      <c r="C23" s="4"/>
      <c r="D23" s="4"/>
      <c r="E23" s="4"/>
      <c r="F23" s="4"/>
      <c r="G23" s="7">
        <v>764250</v>
      </c>
      <c r="H23" s="4"/>
      <c r="I23" s="4"/>
      <c r="J23" s="4"/>
      <c r="K23" s="4"/>
      <c r="L23" s="4"/>
      <c r="M23" s="4" t="s">
        <v>10</v>
      </c>
      <c r="O23" s="4"/>
      <c r="P23" s="4"/>
      <c r="Q23" s="8">
        <f>SUM(Q8)</f>
        <v>83.3</v>
      </c>
      <c r="R23" s="7">
        <f>SUM(Q23*G23*0.0001)</f>
        <v>6366.2025</v>
      </c>
      <c r="S23" s="4"/>
      <c r="T23" t="s">
        <v>37</v>
      </c>
      <c r="U23">
        <v>59078</v>
      </c>
      <c r="V23" s="3" t="s">
        <v>10</v>
      </c>
      <c r="W23" s="1" t="s">
        <v>10</v>
      </c>
      <c r="X23" s="2" t="s">
        <v>10</v>
      </c>
    </row>
    <row r="24" spans="1:24" ht="12.75">
      <c r="A24" s="4" t="s">
        <v>20</v>
      </c>
      <c r="B24" s="4"/>
      <c r="C24" s="4"/>
      <c r="D24" s="4"/>
      <c r="E24" s="4"/>
      <c r="F24" s="4"/>
      <c r="G24" s="7">
        <v>4137261</v>
      </c>
      <c r="H24" s="4"/>
      <c r="I24" s="4"/>
      <c r="J24" s="4"/>
      <c r="K24" s="4"/>
      <c r="L24" s="4"/>
      <c r="M24" s="4" t="s">
        <v>10</v>
      </c>
      <c r="O24" s="4"/>
      <c r="P24" s="4"/>
      <c r="Q24" s="8">
        <f>SUM(Q10)</f>
        <v>83.3</v>
      </c>
      <c r="R24" s="7">
        <f>SUM(Q24*G24*0.0001)</f>
        <v>34463.384130000006</v>
      </c>
      <c r="S24" s="4"/>
      <c r="T24" t="s">
        <v>28</v>
      </c>
      <c r="U24" s="2">
        <f>SUM(U20-U23)</f>
        <v>5084.300159999992</v>
      </c>
      <c r="W24" s="2"/>
      <c r="X24" s="19" t="s">
        <v>10</v>
      </c>
    </row>
    <row r="25" spans="1:24" ht="12.75">
      <c r="A25" s="4" t="s">
        <v>22</v>
      </c>
      <c r="C25" s="4"/>
      <c r="D25" s="4"/>
      <c r="E25" s="4"/>
      <c r="F25" s="4"/>
      <c r="G25" s="7">
        <v>100000</v>
      </c>
      <c r="H25" s="4"/>
      <c r="I25" s="4"/>
      <c r="J25" s="4" t="s">
        <v>10</v>
      </c>
      <c r="K25" s="4" t="s">
        <v>10</v>
      </c>
      <c r="L25" s="4"/>
      <c r="M25" s="4" t="s">
        <v>10</v>
      </c>
      <c r="O25" s="9" t="s">
        <v>10</v>
      </c>
      <c r="P25" s="4"/>
      <c r="Q25" s="8">
        <f>SUM(Q8-D8)</f>
        <v>5.099999999999994</v>
      </c>
      <c r="R25" s="17">
        <f>SUM(Q25*G25*0.0001)</f>
        <v>50.99999999999994</v>
      </c>
      <c r="S25" s="4"/>
      <c r="U25" s="2" t="s">
        <v>10</v>
      </c>
      <c r="V25" t="s">
        <v>10</v>
      </c>
      <c r="X25" s="2" t="s">
        <v>10</v>
      </c>
    </row>
    <row r="26" spans="1:21" ht="12.75">
      <c r="A26" s="4" t="s">
        <v>23</v>
      </c>
      <c r="C26" s="4"/>
      <c r="D26" s="4"/>
      <c r="E26" s="4"/>
      <c r="F26" s="4"/>
      <c r="G26" s="7">
        <f>SUM(((G8-B8-G23)/B8)*100000)+100000</f>
        <v>103646.34503924781</v>
      </c>
      <c r="H26" s="4"/>
      <c r="I26" s="4"/>
      <c r="J26" s="4"/>
      <c r="K26" s="4"/>
      <c r="L26" s="4"/>
      <c r="M26" s="4"/>
      <c r="N26" s="7"/>
      <c r="O26" s="9"/>
      <c r="P26" s="4"/>
      <c r="Q26" s="8">
        <f>SUM(Q8-D8)</f>
        <v>5.099999999999994</v>
      </c>
      <c r="R26" s="17">
        <f>SUM(Q26*G26*0.0001)</f>
        <v>52.85963597001633</v>
      </c>
      <c r="S26" s="4"/>
      <c r="U26" s="2"/>
    </row>
    <row r="27" spans="1:21" ht="12.75">
      <c r="A27" s="4" t="s">
        <v>21</v>
      </c>
      <c r="B27" s="4"/>
      <c r="C27" s="4"/>
      <c r="D27" s="4"/>
      <c r="E27" s="4"/>
      <c r="F27" s="4"/>
      <c r="G27" s="4" t="s">
        <v>10</v>
      </c>
      <c r="H27" s="4"/>
      <c r="I27" s="4"/>
      <c r="J27" s="4" t="s">
        <v>10</v>
      </c>
      <c r="K27" s="4"/>
      <c r="L27" s="4"/>
      <c r="M27" s="4"/>
      <c r="O27" s="9" t="s">
        <v>10</v>
      </c>
      <c r="P27" s="9">
        <f>SUM(T23:T24)</f>
        <v>0</v>
      </c>
      <c r="Q27" s="9" t="s">
        <v>10</v>
      </c>
      <c r="R27" s="9">
        <f>SUM(R23:R24)</f>
        <v>40829.586630000005</v>
      </c>
      <c r="S27" s="4"/>
      <c r="U27" t="s">
        <v>10</v>
      </c>
    </row>
    <row r="28" spans="7:21" ht="12.75">
      <c r="G28" s="20">
        <f>SUM(G20:G23)</f>
        <v>115339786</v>
      </c>
      <c r="O28" t="s">
        <v>10</v>
      </c>
      <c r="U28" s="2" t="s">
        <v>10</v>
      </c>
    </row>
    <row r="29" spans="2:15" ht="12.75">
      <c r="B29" s="4"/>
      <c r="O29" s="2" t="s">
        <v>10</v>
      </c>
    </row>
    <row r="30" spans="7:15" ht="12.75">
      <c r="G30" t="s">
        <v>38</v>
      </c>
      <c r="O30" t="s">
        <v>10</v>
      </c>
    </row>
    <row r="31" spans="1:19" ht="12.75">
      <c r="A31" t="s">
        <v>24</v>
      </c>
      <c r="E31" s="2">
        <f>SUM(E8+E12)</f>
        <v>750216.4858400001</v>
      </c>
      <c r="G31">
        <f>SUM(720842.64+52221.46)</f>
        <v>773064.1</v>
      </c>
      <c r="I31" s="18">
        <f>SUM(G31/E31)</f>
        <v>1.0304546948663997</v>
      </c>
      <c r="K31" t="s">
        <v>10</v>
      </c>
      <c r="O31" s="2" t="s">
        <v>10</v>
      </c>
      <c r="R31" s="2">
        <f>SUM(R8+R12)</f>
        <v>834820.16331</v>
      </c>
      <c r="S31" s="9">
        <f>SUM(R31-E31)</f>
        <v>84603.67746999988</v>
      </c>
    </row>
    <row r="32" spans="1:19" ht="12.75">
      <c r="A32" t="s">
        <v>25</v>
      </c>
      <c r="E32" s="2">
        <f>SUM(E10+E14)</f>
        <v>31235.269220000006</v>
      </c>
      <c r="G32">
        <f>SUM(35834.78+2596.04)</f>
        <v>38430.82</v>
      </c>
      <c r="I32" s="18">
        <f>SUM(G32/E32)</f>
        <v>1.2303662161295754</v>
      </c>
      <c r="K32" t="s">
        <v>10</v>
      </c>
      <c r="R32" s="2">
        <f>SUM(R10+R14)</f>
        <v>34463.38413</v>
      </c>
      <c r="S32" s="9">
        <f>SUM(R32-E32)</f>
        <v>3228.114909999993</v>
      </c>
    </row>
    <row r="33" spans="1:19" ht="12.75">
      <c r="A33" t="s">
        <v>27</v>
      </c>
      <c r="E33" s="2">
        <f>SUM(E31:E32)</f>
        <v>781451.7550600001</v>
      </c>
      <c r="G33">
        <f>SUM(G31:G32)</f>
        <v>811494.9199999999</v>
      </c>
      <c r="I33" s="18">
        <f>SUM(G33/E33)</f>
        <v>1.038445322754049</v>
      </c>
      <c r="K33" t="s">
        <v>10</v>
      </c>
      <c r="R33" s="2">
        <f>SUM(R31:R32)</f>
        <v>869283.54744</v>
      </c>
      <c r="S33" s="9">
        <f>SUM(R33-E33)</f>
        <v>87831.79237999988</v>
      </c>
    </row>
    <row r="34" spans="5:19" ht="12.75">
      <c r="E34" s="2"/>
      <c r="R34" s="2"/>
      <c r="S34" s="9"/>
    </row>
    <row r="35" spans="1:20" ht="12.75">
      <c r="A35" t="s">
        <v>26</v>
      </c>
      <c r="E35" s="18">
        <f>SUM(E16)*0.02</f>
        <v>15629.035101200003</v>
      </c>
      <c r="R35" s="18">
        <f>SUM(R16)*0.02</f>
        <v>17385.670948799998</v>
      </c>
      <c r="S35" s="9">
        <f>SUM(R35-E35)</f>
        <v>1756.635847599995</v>
      </c>
      <c r="T35" t="s">
        <v>26</v>
      </c>
    </row>
    <row r="36" spans="1:20" ht="12.75">
      <c r="A36" t="s">
        <v>29</v>
      </c>
      <c r="B36" t="s">
        <v>10</v>
      </c>
      <c r="S36" s="2">
        <f>SUM(U24)</f>
        <v>5084.300159999992</v>
      </c>
      <c r="T36" t="s">
        <v>29</v>
      </c>
    </row>
    <row r="37" spans="1:20" ht="12.75">
      <c r="A37" t="s">
        <v>30</v>
      </c>
      <c r="S37" s="2">
        <f>SUM(S39-S35-S36-S38)</f>
        <v>77919.85637239978</v>
      </c>
      <c r="T37" t="s">
        <v>30</v>
      </c>
    </row>
    <row r="38" spans="1:20" ht="12.75">
      <c r="A38" t="s">
        <v>31</v>
      </c>
      <c r="S38" s="1">
        <v>3071</v>
      </c>
      <c r="T38" t="s">
        <v>31</v>
      </c>
    </row>
    <row r="39" ht="12.75">
      <c r="S39" s="2">
        <f>SUM(S16)</f>
        <v>87831.79237999977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2009-07-29T17:40:37Z</cp:lastPrinted>
  <dcterms:created xsi:type="dcterms:W3CDTF">1999-08-10T18:50:38Z</dcterms:created>
  <dcterms:modified xsi:type="dcterms:W3CDTF">2010-08-12T11:49:02Z</dcterms:modified>
  <cp:category/>
  <cp:version/>
  <cp:contentType/>
  <cp:contentStatus/>
</cp:coreProperties>
</file>