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3395" windowHeight="7320" activeTab="0"/>
  </bookViews>
  <sheets>
    <sheet name="Summary" sheetId="1" r:id="rId1"/>
    <sheet name="Enrollment" sheetId="2" r:id="rId2"/>
    <sheet name="Factors" sheetId="3" r:id="rId3"/>
  </sheets>
  <definedNames/>
  <calcPr fullCalcOnLoad="1"/>
</workbook>
</file>

<file path=xl/comments1.xml><?xml version="1.0" encoding="utf-8"?>
<comments xmlns="http://schemas.openxmlformats.org/spreadsheetml/2006/main">
  <authors>
    <author>William S. Day</author>
    <author>Bill Day</author>
  </authors>
  <commentList>
    <comment ref="B5" authorId="0">
      <text>
        <r>
          <rPr>
            <b/>
            <sz val="8"/>
            <rFont val="Tahoma"/>
            <family val="0"/>
          </rPr>
          <t>Certified based on staffing allocation at average teacher salary of $39,632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>Classified based on staffing allocation for Office Manager, Bookkeeper, Clerks, and Assistants at average Assistant salary.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0"/>
          </rPr>
          <t>Salary totals are for comparison only. Positions will be funded at actual salary of employee in the position.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Salary totals are for comparison only. Positions will be funded at actual salary of employee in the position.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0"/>
          </rPr>
          <t>Per Pupil amount is $123 times the school enrollment projection.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0"/>
          </rPr>
          <t>Furniture - $4/Stu.,   Band &amp; Fees - $25/HS Stu.,   Nurse supplies - $500/HS,   AP classes - $200/class,   Textbooks - $65/HS Stu.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0"/>
          </rPr>
          <t>School requests approved from needs lists. Includes approved staff requests as well as other requests.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8"/>
            <rFont val="Tahoma"/>
            <family val="2"/>
          </rPr>
          <t xml:space="preserve">65% of PD Grant is allocated to schools based on ADA.
</t>
        </r>
      </text>
    </comment>
    <comment ref="E4" authorId="1">
      <text>
        <r>
          <rPr>
            <sz val="8"/>
            <rFont val="Tahoma"/>
            <family val="0"/>
          </rPr>
          <t xml:space="preserve">Items from school needs lists including in Tentative Budget for Board approval.
</t>
        </r>
      </text>
    </comment>
  </commentList>
</comments>
</file>

<file path=xl/sharedStrings.xml><?xml version="1.0" encoding="utf-8"?>
<sst xmlns="http://schemas.openxmlformats.org/spreadsheetml/2006/main" count="139" uniqueCount="96">
  <si>
    <t>JHHS</t>
  </si>
  <si>
    <t>CHHS</t>
  </si>
  <si>
    <t>NHHS</t>
  </si>
  <si>
    <t>Brown St.</t>
  </si>
  <si>
    <t>EHMS</t>
  </si>
  <si>
    <t>Radcliff MS</t>
  </si>
  <si>
    <t>WHMS</t>
  </si>
  <si>
    <t>Bluegrass MS</t>
  </si>
  <si>
    <t>JT Alton MS</t>
  </si>
  <si>
    <t>Burkhead</t>
  </si>
  <si>
    <t>Howevalle</t>
  </si>
  <si>
    <t>Lakewood</t>
  </si>
  <si>
    <t>Lincoln Trail</t>
  </si>
  <si>
    <t>Meadow View</t>
  </si>
  <si>
    <t>New Highland</t>
  </si>
  <si>
    <t>Parkway</t>
  </si>
  <si>
    <t>Rineyville</t>
  </si>
  <si>
    <t>Vine Grove</t>
  </si>
  <si>
    <t>Woodland</t>
  </si>
  <si>
    <t>Mulberry Helm</t>
  </si>
  <si>
    <t>Lincoln Village</t>
  </si>
  <si>
    <t>Day Treatment</t>
  </si>
  <si>
    <t>School</t>
  </si>
  <si>
    <t>PreSch</t>
  </si>
  <si>
    <t>KG</t>
  </si>
  <si>
    <t>Totals</t>
  </si>
  <si>
    <t>SpEd</t>
  </si>
  <si>
    <t>Total</t>
  </si>
  <si>
    <t>Hardin County Schools</t>
  </si>
  <si>
    <t>Certified</t>
  </si>
  <si>
    <t>Classified</t>
  </si>
  <si>
    <t>Per Pupil</t>
  </si>
  <si>
    <t>Per Pupil Amount</t>
  </si>
  <si>
    <t>Band &amp; Fees (9-12)</t>
  </si>
  <si>
    <t>HCS Average Salary</t>
  </si>
  <si>
    <t>95% Average Salary</t>
  </si>
  <si>
    <t xml:space="preserve">Total Fund 1 </t>
  </si>
  <si>
    <t>Professional Development</t>
  </si>
  <si>
    <t>Section 4</t>
  </si>
  <si>
    <t>Section 5</t>
  </si>
  <si>
    <t>Section 6</t>
  </si>
  <si>
    <t>Section 7</t>
  </si>
  <si>
    <t>65% Prof. Dev.</t>
  </si>
  <si>
    <t>ADA</t>
  </si>
  <si>
    <t>Admin</t>
  </si>
  <si>
    <t>Position Allocations</t>
  </si>
  <si>
    <t>Teachers</t>
  </si>
  <si>
    <t>Aides</t>
  </si>
  <si>
    <t>Notes:</t>
  </si>
  <si>
    <t>Classified based on staffing allocation for Office Manager, Bookkeeper, Clerks, and Assistants at average Assistant salary.</t>
  </si>
  <si>
    <t>Vacant positions will be funded at 95% of average salary for the position.</t>
  </si>
  <si>
    <t>Salary totals are for comparison only. Positions will be funded at actual salary of employee in the position.</t>
  </si>
  <si>
    <t>Central Hardin HS</t>
  </si>
  <si>
    <t>John Hardin HS</t>
  </si>
  <si>
    <t>North Hardin HS</t>
  </si>
  <si>
    <t>Brown St. Alt. Center</t>
  </si>
  <si>
    <t>East Hardin MS</t>
  </si>
  <si>
    <t>J.T. Alton MS</t>
  </si>
  <si>
    <t>West Hardin MS</t>
  </si>
  <si>
    <t>Burkhead Elementary</t>
  </si>
  <si>
    <t>Howevalle Elementary</t>
  </si>
  <si>
    <t>Lakewood Elementary</t>
  </si>
  <si>
    <t>Lincoln Trail Elementary</t>
  </si>
  <si>
    <t>Meadow View Elementary</t>
  </si>
  <si>
    <t>New Highland Elementary</t>
  </si>
  <si>
    <t>Parkway Elementary</t>
  </si>
  <si>
    <t>Rineyville Elementary</t>
  </si>
  <si>
    <t>Vine Grove Elementary</t>
  </si>
  <si>
    <t>Woodland Elementary</t>
  </si>
  <si>
    <t>Needs per pupil</t>
  </si>
  <si>
    <t>SEEK Base</t>
  </si>
  <si>
    <t>AP Classes</t>
  </si>
  <si>
    <t>Nurse</t>
  </si>
  <si>
    <t>HS Textbooks</t>
  </si>
  <si>
    <t>Funiture</t>
  </si>
  <si>
    <t>Band</t>
  </si>
  <si>
    <t>Textbook</t>
  </si>
  <si>
    <t>Staff #</t>
  </si>
  <si>
    <t>Staff Amt</t>
  </si>
  <si>
    <t>Other</t>
  </si>
  <si>
    <t>HomeBound</t>
  </si>
  <si>
    <t>Furniture, Band, etc.</t>
  </si>
  <si>
    <t>Needs    Lists</t>
  </si>
  <si>
    <t>Furniture allocation is $4 per student.</t>
  </si>
  <si>
    <t>w/o PS</t>
  </si>
  <si>
    <t>Field Trips</t>
  </si>
  <si>
    <t>MS</t>
  </si>
  <si>
    <t>HS</t>
  </si>
  <si>
    <t>Competitive</t>
  </si>
  <si>
    <t>All</t>
  </si>
  <si>
    <t>Creekside</t>
  </si>
  <si>
    <t>Projected Enrollments 2005-06</t>
  </si>
  <si>
    <t>SBDM Allocations 2006-07</t>
  </si>
  <si>
    <t>Creekside Elementary</t>
  </si>
  <si>
    <t>Certified based on staffing allocation at average teacher salary of $39,632</t>
  </si>
  <si>
    <t>Per Pupil amount is $123 times the school enrollment projection. Band &amp; Fees is $25 times High School enrollment.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</si>
</sst>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m/d/yy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0" xfId="15" applyNumberFormat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0" xfId="15" applyNumberFormat="1" applyFont="1" applyAlignment="1">
      <alignment/>
    </xf>
    <xf numFmtId="0" fontId="1" fillId="2" borderId="0" xfId="0" applyFont="1" applyFill="1" applyAlignment="1">
      <alignment/>
    </xf>
    <xf numFmtId="165" fontId="0" fillId="2" borderId="0" xfId="15" applyNumberFormat="1" applyFill="1" applyAlignment="1">
      <alignment/>
    </xf>
    <xf numFmtId="0" fontId="1" fillId="3" borderId="0" xfId="0" applyFont="1" applyFill="1" applyAlignment="1">
      <alignment/>
    </xf>
    <xf numFmtId="165" fontId="0" fillId="3" borderId="0" xfId="15" applyNumberFormat="1" applyFill="1" applyAlignment="1">
      <alignment/>
    </xf>
    <xf numFmtId="0" fontId="1" fillId="4" borderId="0" xfId="0" applyFont="1" applyFill="1" applyAlignment="1">
      <alignment/>
    </xf>
    <xf numFmtId="165" fontId="0" fillId="4" borderId="0" xfId="15" applyNumberFormat="1" applyFill="1" applyAlignment="1">
      <alignment/>
    </xf>
    <xf numFmtId="0" fontId="1" fillId="5" borderId="0" xfId="0" applyFont="1" applyFill="1" applyAlignment="1">
      <alignment/>
    </xf>
    <xf numFmtId="165" fontId="0" fillId="5" borderId="0" xfId="15" applyNumberFormat="1" applyFill="1" applyAlignment="1">
      <alignment/>
    </xf>
    <xf numFmtId="0" fontId="1" fillId="6" borderId="0" xfId="0" applyFont="1" applyFill="1" applyAlignment="1">
      <alignment/>
    </xf>
    <xf numFmtId="165" fontId="0" fillId="6" borderId="0" xfId="15" applyNumberFormat="1" applyFill="1" applyAlignment="1">
      <alignment/>
    </xf>
    <xf numFmtId="0" fontId="1" fillId="4" borderId="3" xfId="0" applyFont="1" applyFill="1" applyBorder="1" applyAlignment="1">
      <alignment/>
    </xf>
    <xf numFmtId="165" fontId="0" fillId="4" borderId="3" xfId="15" applyNumberFormat="1" applyFill="1" applyBorder="1" applyAlignment="1">
      <alignment/>
    </xf>
    <xf numFmtId="165" fontId="6" fillId="2" borderId="0" xfId="0" applyNumberFormat="1" applyFont="1" applyFill="1" applyAlignment="1">
      <alignment/>
    </xf>
    <xf numFmtId="165" fontId="6" fillId="3" borderId="0" xfId="0" applyNumberFormat="1" applyFont="1" applyFill="1" applyAlignment="1">
      <alignment/>
    </xf>
    <xf numFmtId="165" fontId="6" fillId="4" borderId="0" xfId="0" applyNumberFormat="1" applyFont="1" applyFill="1" applyAlignment="1">
      <alignment/>
    </xf>
    <xf numFmtId="165" fontId="6" fillId="5" borderId="0" xfId="0" applyNumberFormat="1" applyFont="1" applyFill="1" applyAlignment="1">
      <alignment/>
    </xf>
    <xf numFmtId="165" fontId="6" fillId="6" borderId="0" xfId="0" applyNumberFormat="1" applyFont="1" applyFill="1" applyAlignment="1">
      <alignment/>
    </xf>
    <xf numFmtId="165" fontId="6" fillId="0" borderId="0" xfId="0" applyNumberFormat="1" applyFont="1" applyAlignment="1">
      <alignment/>
    </xf>
    <xf numFmtId="165" fontId="6" fillId="7" borderId="0" xfId="0" applyNumberFormat="1" applyFont="1" applyFill="1" applyAlignment="1">
      <alignment/>
    </xf>
    <xf numFmtId="164" fontId="6" fillId="0" borderId="0" xfId="0" applyNumberFormat="1" applyFont="1" applyAlignment="1">
      <alignment/>
    </xf>
    <xf numFmtId="43" fontId="6" fillId="7" borderId="0" xfId="0" applyNumberFormat="1" applyFont="1" applyFill="1" applyAlignment="1">
      <alignment/>
    </xf>
    <xf numFmtId="43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center"/>
    </xf>
    <xf numFmtId="0" fontId="7" fillId="4" borderId="0" xfId="0" applyFont="1" applyFill="1" applyAlignment="1">
      <alignment/>
    </xf>
    <xf numFmtId="164" fontId="6" fillId="4" borderId="0" xfId="0" applyNumberFormat="1" applyFont="1" applyFill="1" applyAlignment="1">
      <alignment/>
    </xf>
    <xf numFmtId="165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2" borderId="0" xfId="0" applyFont="1" applyFill="1" applyAlignment="1">
      <alignment/>
    </xf>
    <xf numFmtId="164" fontId="6" fillId="2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164" fontId="6" fillId="3" borderId="0" xfId="0" applyNumberFormat="1" applyFont="1" applyFill="1" applyAlignment="1">
      <alignment/>
    </xf>
    <xf numFmtId="0" fontId="7" fillId="5" borderId="0" xfId="0" applyFont="1" applyFill="1" applyAlignment="1">
      <alignment/>
    </xf>
    <xf numFmtId="164" fontId="6" fillId="5" borderId="0" xfId="0" applyNumberFormat="1" applyFont="1" applyFill="1" applyAlignment="1">
      <alignment/>
    </xf>
    <xf numFmtId="0" fontId="7" fillId="6" borderId="0" xfId="0" applyFont="1" applyFill="1" applyAlignment="1">
      <alignment/>
    </xf>
    <xf numFmtId="164" fontId="6" fillId="6" borderId="0" xfId="0" applyNumberFormat="1" applyFont="1" applyFill="1" applyAlignment="1">
      <alignment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7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0" fontId="1" fillId="3" borderId="0" xfId="0" applyFont="1" applyFill="1" applyAlignment="1">
      <alignment horizontal="center" wrapText="1"/>
    </xf>
    <xf numFmtId="165" fontId="6" fillId="4" borderId="3" xfId="0" applyNumberFormat="1" applyFont="1" applyFill="1" applyBorder="1" applyAlignment="1">
      <alignment/>
    </xf>
    <xf numFmtId="14" fontId="1" fillId="0" borderId="0" xfId="0" applyNumberFormat="1" applyFont="1" applyAlignment="1">
      <alignment horizontal="left"/>
    </xf>
    <xf numFmtId="0" fontId="9" fillId="8" borderId="4" xfId="0" applyFont="1" applyFill="1" applyBorder="1" applyAlignment="1">
      <alignment/>
    </xf>
    <xf numFmtId="0" fontId="9" fillId="8" borderId="5" xfId="0" applyFont="1" applyFill="1" applyBorder="1" applyAlignment="1">
      <alignment/>
    </xf>
    <xf numFmtId="0" fontId="9" fillId="9" borderId="4" xfId="0" applyFont="1" applyFill="1" applyBorder="1" applyAlignment="1">
      <alignment/>
    </xf>
    <xf numFmtId="0" fontId="9" fillId="8" borderId="4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14" fontId="1" fillId="0" borderId="0" xfId="0" applyNumberFormat="1" applyFont="1" applyAlignment="1">
      <alignment/>
    </xf>
    <xf numFmtId="0" fontId="1" fillId="7" borderId="0" xfId="0" applyFont="1" applyFill="1" applyAlignment="1">
      <alignment horizontal="center"/>
    </xf>
    <xf numFmtId="0" fontId="0" fillId="7" borderId="4" xfId="0" applyFill="1" applyBorder="1" applyAlignment="1">
      <alignment/>
    </xf>
    <xf numFmtId="0" fontId="1" fillId="7" borderId="0" xfId="0" applyFont="1" applyFill="1" applyAlignment="1">
      <alignment/>
    </xf>
    <xf numFmtId="167" fontId="7" fillId="0" borderId="0" xfId="0" applyNumberFormat="1" applyFont="1" applyAlignment="1">
      <alignment horizontal="left"/>
    </xf>
    <xf numFmtId="0" fontId="9" fillId="8" borderId="7" xfId="0" applyFont="1" applyFill="1" applyBorder="1" applyAlignment="1">
      <alignment/>
    </xf>
    <xf numFmtId="0" fontId="9" fillId="8" borderId="8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1">
      <pane ySplit="5" topLeftCell="BM6" activePane="bottomLeft" state="frozen"/>
      <selection pane="topLeft" activeCell="C4" sqref="C4"/>
      <selection pane="bottomLeft" activeCell="A5" sqref="A5"/>
    </sheetView>
  </sheetViews>
  <sheetFormatPr defaultColWidth="9.140625" defaultRowHeight="12.75"/>
  <cols>
    <col min="1" max="1" width="25.140625" style="1" customWidth="1"/>
    <col min="2" max="4" width="14.421875" style="0" customWidth="1"/>
    <col min="5" max="5" width="10.28125" style="0" customWidth="1"/>
    <col min="6" max="6" width="11.00390625" style="0" customWidth="1"/>
    <col min="7" max="8" width="14.421875" style="0" customWidth="1"/>
    <col min="10" max="10" width="10.28125" style="0" bestFit="1" customWidth="1"/>
  </cols>
  <sheetData>
    <row r="1" spans="1:8" ht="18">
      <c r="A1" s="69" t="s">
        <v>28</v>
      </c>
      <c r="B1" s="69"/>
      <c r="C1" s="69"/>
      <c r="D1" s="69"/>
      <c r="E1" s="69"/>
      <c r="F1" s="69"/>
      <c r="G1" s="69"/>
      <c r="H1" s="69"/>
    </row>
    <row r="2" spans="1:8" ht="15.75">
      <c r="A2" s="70" t="s">
        <v>92</v>
      </c>
      <c r="B2" s="70"/>
      <c r="C2" s="70"/>
      <c r="D2" s="70"/>
      <c r="E2" s="70"/>
      <c r="F2" s="70"/>
      <c r="G2" s="70"/>
      <c r="H2" s="70"/>
    </row>
    <row r="3" spans="1:8" ht="8.25" customHeight="1">
      <c r="A3" s="70"/>
      <c r="B3" s="70"/>
      <c r="C3" s="70"/>
      <c r="D3" s="70"/>
      <c r="E3" s="70"/>
      <c r="F3" s="70"/>
      <c r="G3" s="70"/>
      <c r="H3" s="70"/>
    </row>
    <row r="4" spans="1:6" ht="12.75">
      <c r="A4" s="52">
        <v>38755</v>
      </c>
      <c r="B4" t="s">
        <v>38</v>
      </c>
      <c r="C4" t="s">
        <v>39</v>
      </c>
      <c r="D4" t="s">
        <v>40</v>
      </c>
      <c r="E4" s="68" t="s">
        <v>41</v>
      </c>
      <c r="F4" s="68"/>
    </row>
    <row r="5" spans="1:10" s="4" customFormat="1" ht="38.25">
      <c r="A5" s="4" t="s">
        <v>22</v>
      </c>
      <c r="B5" s="4" t="s">
        <v>29</v>
      </c>
      <c r="C5" s="4" t="s">
        <v>30</v>
      </c>
      <c r="D5" s="4" t="s">
        <v>31</v>
      </c>
      <c r="E5" s="50" t="s">
        <v>81</v>
      </c>
      <c r="F5" s="50" t="s">
        <v>82</v>
      </c>
      <c r="G5" s="4" t="s">
        <v>36</v>
      </c>
      <c r="H5" s="4" t="s">
        <v>37</v>
      </c>
      <c r="J5" s="4" t="s">
        <v>85</v>
      </c>
    </row>
    <row r="6" spans="1:10" ht="12.75">
      <c r="A6" s="9" t="s">
        <v>52</v>
      </c>
      <c r="B6" s="10">
        <f>Factors!$B$10*(Factors!B20+Factors!C20)</f>
        <v>2655344</v>
      </c>
      <c r="C6" s="10">
        <f>Factors!$C$10*Factors!D20</f>
        <v>71808</v>
      </c>
      <c r="D6" s="10">
        <f>(Factors!$B$5)*Enrollment!Q5</f>
        <v>204672</v>
      </c>
      <c r="E6" s="21">
        <f>SUM(Factors!F19:J19)</f>
        <v>160116</v>
      </c>
      <c r="F6" s="21">
        <f>Factors!L19+Factors!M19</f>
        <v>0</v>
      </c>
      <c r="G6" s="10">
        <f aca="true" t="shared" si="0" ref="G6:G28">SUM(B6:F6)</f>
        <v>3091940</v>
      </c>
      <c r="H6" s="10">
        <f>(Factors!$B$15)*Enrollment!U5</f>
        <v>21779.14891996778</v>
      </c>
      <c r="J6" s="3">
        <f>Factors!N19+Factors!O19</f>
        <v>19968</v>
      </c>
    </row>
    <row r="7" spans="1:10" ht="12.75">
      <c r="A7" s="11" t="s">
        <v>53</v>
      </c>
      <c r="B7" s="12">
        <f>Factors!$B$10*(Factors!B19+Factors!C19)</f>
        <v>3289456</v>
      </c>
      <c r="C7" s="12">
        <f>Factors!$C$10*Factors!D19</f>
        <v>83776</v>
      </c>
      <c r="D7" s="12">
        <f>(Factors!$B$5)*Enrollment!Q6</f>
        <v>164820</v>
      </c>
      <c r="E7" s="22">
        <f>SUM(Factors!F20:J20)</f>
        <v>130260</v>
      </c>
      <c r="F7" s="22">
        <f>Factors!L20+Factors!M20</f>
        <v>0</v>
      </c>
      <c r="G7" s="12">
        <f>SUM(B7:F7)</f>
        <v>3668312</v>
      </c>
      <c r="H7" s="12">
        <f>(Factors!$B$15)*Enrollment!U6</f>
        <v>17538.497327377903</v>
      </c>
      <c r="J7" s="3">
        <f>Factors!N20+Factors!O20</f>
        <v>16080</v>
      </c>
    </row>
    <row r="8" spans="1:10" ht="12.75">
      <c r="A8" s="9" t="s">
        <v>54</v>
      </c>
      <c r="B8" s="10">
        <f>Factors!$B$10*(Factors!B21+Factors!C21)</f>
        <v>2952584</v>
      </c>
      <c r="C8" s="10">
        <f>Factors!$C$10*Factors!D21</f>
        <v>83776</v>
      </c>
      <c r="D8" s="10">
        <f>(Factors!$B$5)*Enrollment!Q7</f>
        <v>183516</v>
      </c>
      <c r="E8" s="21">
        <f>SUM(Factors!F21:J21)</f>
        <v>143948</v>
      </c>
      <c r="F8" s="21">
        <f>Factors!L21+Factors!M21</f>
        <v>0</v>
      </c>
      <c r="G8" s="10">
        <f t="shared" si="0"/>
        <v>3363824</v>
      </c>
      <c r="H8" s="10">
        <f>(Factors!$B$15)*Enrollment!U7</f>
        <v>19527.93881525957</v>
      </c>
      <c r="J8" s="3">
        <f>Factors!N21+Factors!O21</f>
        <v>17904</v>
      </c>
    </row>
    <row r="9" spans="1:10" ht="12.75">
      <c r="A9" s="11" t="s">
        <v>55</v>
      </c>
      <c r="B9" s="12">
        <f>Factors!$B$10*(Factors!B22+Factors!C22)</f>
        <v>535032</v>
      </c>
      <c r="C9" s="12">
        <f>Factors!$C$10*Factors!D22</f>
        <v>47872</v>
      </c>
      <c r="D9" s="12">
        <f>(Factors!$B$5)*Enrollment!Q8</f>
        <v>13899</v>
      </c>
      <c r="E9" s="22">
        <f>SUM(Factors!F22:J22)</f>
        <v>452</v>
      </c>
      <c r="F9" s="22">
        <f>Factors!L22+Factors!M22</f>
        <v>0</v>
      </c>
      <c r="G9" s="12">
        <f t="shared" si="0"/>
        <v>597255</v>
      </c>
      <c r="H9" s="12">
        <f>(Factors!$B$15)*Enrollment!U8</f>
        <v>1478.9926850699276</v>
      </c>
      <c r="J9" s="3">
        <f>Factors!N22+Factors!O22</f>
        <v>226</v>
      </c>
    </row>
    <row r="10" spans="1:10" ht="12.75">
      <c r="A10" s="13" t="s">
        <v>7</v>
      </c>
      <c r="B10" s="14">
        <f>Factors!$B$10*(Factors!B24+Factors!C24)</f>
        <v>1327672</v>
      </c>
      <c r="C10" s="14">
        <f>Factors!$C$10*Factors!D24</f>
        <v>59840</v>
      </c>
      <c r="D10" s="14">
        <f>(Factors!$B$5)*Enrollment!Q9</f>
        <v>84132</v>
      </c>
      <c r="E10" s="23">
        <f>SUM(Factors!F23:J23)</f>
        <v>2736</v>
      </c>
      <c r="F10" s="23">
        <f>Factors!L23+Factors!M23</f>
        <v>0</v>
      </c>
      <c r="G10" s="14">
        <f t="shared" si="0"/>
        <v>1474380</v>
      </c>
      <c r="H10" s="14">
        <f>(Factors!$B$15)*Enrollment!U9</f>
        <v>8952.486695467525</v>
      </c>
      <c r="J10" s="3">
        <f>Factors!N23+Factors!O23</f>
        <v>3420</v>
      </c>
    </row>
    <row r="11" spans="1:10" ht="12.75">
      <c r="A11" s="11" t="s">
        <v>56</v>
      </c>
      <c r="B11" s="12">
        <f>Factors!$B$10*(Factors!B25+Factors!C25)</f>
        <v>1268224</v>
      </c>
      <c r="C11" s="12">
        <f>Factors!$C$10*Factors!D25</f>
        <v>59840</v>
      </c>
      <c r="D11" s="12">
        <f>(Factors!$B$5)*Enrollment!Q10</f>
        <v>82041</v>
      </c>
      <c r="E11" s="22">
        <f>SUM(Factors!F24:J24)</f>
        <v>2668</v>
      </c>
      <c r="F11" s="22">
        <f>Factors!L24+Factors!M24</f>
        <v>0</v>
      </c>
      <c r="G11" s="12">
        <f t="shared" si="0"/>
        <v>1412773</v>
      </c>
      <c r="H11" s="12">
        <f>(Factors!$B$15)*Enrollment!U10</f>
        <v>8729.98337116497</v>
      </c>
      <c r="J11" s="3">
        <f>Factors!N24+Factors!O24</f>
        <v>3335</v>
      </c>
    </row>
    <row r="12" spans="1:10" ht="12.75">
      <c r="A12" s="13" t="s">
        <v>57</v>
      </c>
      <c r="B12" s="14">
        <f>Factors!$B$10*(Factors!B23+Factors!C23)</f>
        <v>1387120</v>
      </c>
      <c r="C12" s="14">
        <f>Factors!$C$10*Factors!D23</f>
        <v>59840</v>
      </c>
      <c r="D12" s="14">
        <f>(Factors!$B$5)*Enrollment!Q11</f>
        <v>75768</v>
      </c>
      <c r="E12" s="23">
        <f>SUM(Factors!F25:J25)</f>
        <v>2464</v>
      </c>
      <c r="F12" s="23">
        <f>Factors!L25+Factors!M25</f>
        <v>0</v>
      </c>
      <c r="G12" s="14">
        <f t="shared" si="0"/>
        <v>1525192</v>
      </c>
      <c r="H12" s="14">
        <f>(Factors!$B$15)*Enrollment!U11</f>
        <v>8062.473398257303</v>
      </c>
      <c r="J12" s="3">
        <f>Factors!N25+Factors!O25</f>
        <v>3080</v>
      </c>
    </row>
    <row r="13" spans="1:10" ht="12.75">
      <c r="A13" s="11" t="s">
        <v>5</v>
      </c>
      <c r="B13" s="12">
        <f>Factors!$B$10*(Factors!B26+Factors!C26)</f>
        <v>990800</v>
      </c>
      <c r="C13" s="12">
        <f>Factors!$C$10*Factors!D26</f>
        <v>59840</v>
      </c>
      <c r="D13" s="12">
        <f>(Factors!$B$5)*Enrollment!Q12</f>
        <v>57195</v>
      </c>
      <c r="E13" s="22">
        <f>SUM(Factors!F26:J26)</f>
        <v>1860</v>
      </c>
      <c r="F13" s="22">
        <f>Factors!L26+Factors!M26</f>
        <v>0</v>
      </c>
      <c r="G13" s="12">
        <f t="shared" si="0"/>
        <v>1109695</v>
      </c>
      <c r="H13" s="12">
        <f>(Factors!$B$15)*Enrollment!U12</f>
        <v>6086.120341216959</v>
      </c>
      <c r="J13" s="3">
        <f>Factors!N26+Factors!O26</f>
        <v>2325</v>
      </c>
    </row>
    <row r="14" spans="1:10" ht="13.5" thickBot="1">
      <c r="A14" s="19" t="s">
        <v>58</v>
      </c>
      <c r="B14" s="20">
        <f>Factors!$B$10*(Factors!B27+Factors!C27)</f>
        <v>1149328</v>
      </c>
      <c r="C14" s="20">
        <f>Factors!$C$10*Factors!D27</f>
        <v>59840</v>
      </c>
      <c r="D14" s="20">
        <f>(Factors!$B$5)*Enrollment!Q13</f>
        <v>68757</v>
      </c>
      <c r="E14" s="51">
        <f>SUM(Factors!F27:J27)</f>
        <v>2236</v>
      </c>
      <c r="F14" s="51">
        <f>Factors!L27+Factors!M27</f>
        <v>0</v>
      </c>
      <c r="G14" s="20">
        <f t="shared" si="0"/>
        <v>1280161</v>
      </c>
      <c r="H14" s="20">
        <f>(Factors!$B$15)*Enrollment!U13</f>
        <v>7316.432840301676</v>
      </c>
      <c r="J14" s="3">
        <f>Factors!N27+Factors!O27</f>
        <v>2795</v>
      </c>
    </row>
    <row r="15" spans="1:10" ht="12.75">
      <c r="A15" s="11" t="s">
        <v>59</v>
      </c>
      <c r="B15" s="12">
        <f>Factors!$B$10*(Factors!B28+Factors!C28)</f>
        <v>1922152</v>
      </c>
      <c r="C15" s="12">
        <f>Factors!$C$10*Factors!D28</f>
        <v>83776</v>
      </c>
      <c r="D15" s="12">
        <f>(Factors!$B$5)*Enrollment!Q14</f>
        <v>107133</v>
      </c>
      <c r="E15" s="22">
        <f>SUM(Factors!F28:J28)</f>
        <v>3484</v>
      </c>
      <c r="F15" s="22">
        <f>Factors!L28+Factors!M28</f>
        <v>0</v>
      </c>
      <c r="G15" s="12">
        <f t="shared" si="0"/>
        <v>2116545</v>
      </c>
      <c r="H15" s="12">
        <f>(Factors!$B$15)*Enrollment!U14</f>
        <v>11400.023262795636</v>
      </c>
      <c r="J15" s="3">
        <f>Factors!N28+Factors!O28</f>
        <v>1742</v>
      </c>
    </row>
    <row r="16" spans="1:10" ht="12.75">
      <c r="A16" s="15" t="s">
        <v>93</v>
      </c>
      <c r="B16" s="16">
        <f>Factors!$B$10*(Factors!B29+Factors!C29)</f>
        <v>911536</v>
      </c>
      <c r="C16" s="16">
        <f>Factors!$C$10*Factors!D29</f>
        <v>53856</v>
      </c>
      <c r="D16" s="16">
        <f>(Factors!$B$5)*Enrollment!Q15</f>
        <v>50430</v>
      </c>
      <c r="E16" s="24">
        <f>SUM(Factors!F29:J29)</f>
        <v>1640</v>
      </c>
      <c r="F16" s="24">
        <f>Factors!L29+Factors!M29</f>
        <v>0</v>
      </c>
      <c r="G16" s="16">
        <f>SUM(B16:F16)</f>
        <v>1017462</v>
      </c>
      <c r="H16" s="16">
        <f>(Factors!$B$15)*Enrollment!U15</f>
        <v>5366.256644943985</v>
      </c>
      <c r="J16" s="3">
        <f>Factors!N29+Factors!O29</f>
        <v>820</v>
      </c>
    </row>
    <row r="17" spans="1:10" ht="12.75">
      <c r="A17" s="11" t="s">
        <v>60</v>
      </c>
      <c r="B17" s="12">
        <f>Factors!$B$10*(Factors!B30+Factors!C30)</f>
        <v>535032</v>
      </c>
      <c r="C17" s="12">
        <f>Factors!$C$10*Factors!D30</f>
        <v>41888</v>
      </c>
      <c r="D17" s="12">
        <f>(Factors!$B$5)*Enrollment!Q16</f>
        <v>28290</v>
      </c>
      <c r="E17" s="22">
        <f>SUM(Factors!F30:J30)</f>
        <v>920</v>
      </c>
      <c r="F17" s="22">
        <f>Factors!L30+Factors!M30</f>
        <v>0</v>
      </c>
      <c r="G17" s="12">
        <f t="shared" si="0"/>
        <v>606130</v>
      </c>
      <c r="H17" s="12">
        <f>(Factors!$B$15)*Enrollment!U16</f>
        <v>3010.3390935051625</v>
      </c>
      <c r="J17" s="3">
        <f>Factors!N30+Factors!O30</f>
        <v>460</v>
      </c>
    </row>
    <row r="18" spans="1:10" ht="12.75">
      <c r="A18" s="15" t="s">
        <v>61</v>
      </c>
      <c r="B18" s="16">
        <f>Factors!$B$10*(Factors!B31+Factors!C31)</f>
        <v>1347488</v>
      </c>
      <c r="C18" s="16">
        <f>Factors!$C$10*Factors!D31</f>
        <v>65824</v>
      </c>
      <c r="D18" s="16">
        <f>(Factors!$B$5)*Enrollment!Q17</f>
        <v>71832</v>
      </c>
      <c r="E18" s="24">
        <f>SUM(Factors!F31:J31)</f>
        <v>2336</v>
      </c>
      <c r="F18" s="24">
        <f>Factors!L31+Factors!M31</f>
        <v>0</v>
      </c>
      <c r="G18" s="16">
        <f t="shared" si="0"/>
        <v>1487480</v>
      </c>
      <c r="H18" s="16">
        <f>(Factors!$B$15)*Enrollment!U17</f>
        <v>7643.643611334846</v>
      </c>
      <c r="J18" s="3">
        <f>Factors!N31+Factors!O31</f>
        <v>1168</v>
      </c>
    </row>
    <row r="19" spans="1:10" ht="12.75">
      <c r="A19" s="11" t="s">
        <v>62</v>
      </c>
      <c r="B19" s="12">
        <f>Factors!$B$10*(Factors!B32+Factors!C32)</f>
        <v>1466384</v>
      </c>
      <c r="C19" s="12">
        <f>Factors!$C$10*Factors!D32</f>
        <v>71808</v>
      </c>
      <c r="D19" s="12">
        <f>(Factors!$B$5)*Enrollment!Q18</f>
        <v>82533</v>
      </c>
      <c r="E19" s="22">
        <f>SUM(Factors!F32:J32)</f>
        <v>2684</v>
      </c>
      <c r="F19" s="22">
        <f>Factors!L32+Factors!M32</f>
        <v>0</v>
      </c>
      <c r="G19" s="12">
        <f t="shared" si="0"/>
        <v>1623409</v>
      </c>
      <c r="H19" s="12">
        <f>(Factors!$B$15)*Enrollment!U18</f>
        <v>8782.337094530278</v>
      </c>
      <c r="J19" s="3">
        <f>Factors!N32+Factors!O32</f>
        <v>1342</v>
      </c>
    </row>
    <row r="20" spans="1:10" ht="12.75">
      <c r="A20" s="15" t="s">
        <v>63</v>
      </c>
      <c r="B20" s="16">
        <f>Factors!$B$10*(Factors!B33+Factors!C33)</f>
        <v>1208776</v>
      </c>
      <c r="C20" s="16">
        <f>Factors!$C$10*Factors!D33</f>
        <v>65824</v>
      </c>
      <c r="D20" s="16">
        <f>(Factors!$B$5)*Enrollment!Q19</f>
        <v>63714</v>
      </c>
      <c r="E20" s="24">
        <f>SUM(Factors!F33:J33)</f>
        <v>2072</v>
      </c>
      <c r="F20" s="24">
        <f>Factors!L33+Factors!M33</f>
        <v>0</v>
      </c>
      <c r="G20" s="16">
        <f t="shared" si="0"/>
        <v>1340386</v>
      </c>
      <c r="H20" s="16">
        <f>(Factors!$B$15)*Enrollment!U19</f>
        <v>6779.807175807278</v>
      </c>
      <c r="J20" s="3">
        <f>Factors!N33+Factors!O33</f>
        <v>1036</v>
      </c>
    </row>
    <row r="21" spans="1:10" ht="12.75">
      <c r="A21" s="11" t="s">
        <v>64</v>
      </c>
      <c r="B21" s="12">
        <f>Factors!$B$10*(Factors!B34+Factors!C34)</f>
        <v>1367304</v>
      </c>
      <c r="C21" s="12">
        <f>Factors!$C$10*Factors!D34</f>
        <v>65824</v>
      </c>
      <c r="D21" s="12">
        <f>(Factors!$B$5)*Enrollment!Q20</f>
        <v>73062</v>
      </c>
      <c r="E21" s="22">
        <f>SUM(Factors!F34:J34)</f>
        <v>2376</v>
      </c>
      <c r="F21" s="22">
        <f>Factors!L34+Factors!M34</f>
        <v>0</v>
      </c>
      <c r="G21" s="12">
        <f t="shared" si="0"/>
        <v>1508566</v>
      </c>
      <c r="H21" s="12">
        <f>(Factors!$B$15)*Enrollment!U20</f>
        <v>7774.527919748114</v>
      </c>
      <c r="J21" s="3">
        <f>Factors!N34+Factors!O34</f>
        <v>1188</v>
      </c>
    </row>
    <row r="22" spans="1:10" ht="12.75">
      <c r="A22" s="15" t="s">
        <v>65</v>
      </c>
      <c r="B22" s="16">
        <f>Factors!$B$10*(Factors!B35+Factors!C35)</f>
        <v>1486200</v>
      </c>
      <c r="C22" s="16">
        <f>Factors!$C$10*Factors!D35</f>
        <v>71808</v>
      </c>
      <c r="D22" s="16">
        <f>(Factors!$B$5)*Enrollment!Q21</f>
        <v>76506</v>
      </c>
      <c r="E22" s="24">
        <f>SUM(Factors!F35:J35)</f>
        <v>2488</v>
      </c>
      <c r="F22" s="24">
        <f>Factors!L35+Factors!M35</f>
        <v>0</v>
      </c>
      <c r="G22" s="16">
        <f t="shared" si="0"/>
        <v>1637002</v>
      </c>
      <c r="H22" s="16">
        <f>(Factors!$B$15)*Enrollment!U21</f>
        <v>8141.003983305264</v>
      </c>
      <c r="J22" s="3">
        <f>Factors!N35+Factors!O35</f>
        <v>1244</v>
      </c>
    </row>
    <row r="23" spans="1:10" ht="12.75">
      <c r="A23" s="11" t="s">
        <v>66</v>
      </c>
      <c r="B23" s="12">
        <f>Factors!$B$10*(Factors!B36+Factors!C36)</f>
        <v>931352</v>
      </c>
      <c r="C23" s="12">
        <f>Factors!$C$10*Factors!D36</f>
        <v>53856</v>
      </c>
      <c r="D23" s="12">
        <f>(Factors!$B$5)*Enrollment!Q22</f>
        <v>50430</v>
      </c>
      <c r="E23" s="22">
        <f>SUM(Factors!F36:J36)</f>
        <v>1640</v>
      </c>
      <c r="F23" s="22">
        <f>Factors!L36+Factors!M36</f>
        <v>0</v>
      </c>
      <c r="G23" s="12">
        <f t="shared" si="0"/>
        <v>1037278</v>
      </c>
      <c r="H23" s="12">
        <f>(Factors!$B$15)*Enrollment!U22</f>
        <v>5366.256644943985</v>
      </c>
      <c r="J23" s="3">
        <f>Factors!N36+Factors!O36</f>
        <v>820</v>
      </c>
    </row>
    <row r="24" spans="1:10" ht="12.75">
      <c r="A24" s="15" t="s">
        <v>67</v>
      </c>
      <c r="B24" s="16">
        <f>Factors!$B$10*(Factors!B37+Factors!C37)</f>
        <v>1070064</v>
      </c>
      <c r="C24" s="16">
        <f>Factors!$C$10*Factors!D37</f>
        <v>59840</v>
      </c>
      <c r="D24" s="16">
        <f>(Factors!$B$5)*Enrollment!Q23</f>
        <v>56580</v>
      </c>
      <c r="E24" s="24">
        <f>SUM(Factors!F37:J37)</f>
        <v>1840</v>
      </c>
      <c r="F24" s="24">
        <f>Factors!L37+Factors!M37</f>
        <v>0</v>
      </c>
      <c r="G24" s="16">
        <f t="shared" si="0"/>
        <v>1188324</v>
      </c>
      <c r="H24" s="16">
        <f>(Factors!$B$15)*Enrollment!U23</f>
        <v>6020.678187010325</v>
      </c>
      <c r="J24" s="3">
        <f>Factors!N37+Factors!O37</f>
        <v>920</v>
      </c>
    </row>
    <row r="25" spans="1:10" ht="12.75">
      <c r="A25" s="11" t="s">
        <v>68</v>
      </c>
      <c r="B25" s="12">
        <f>Factors!$B$10*(Factors!B38+Factors!C38)</f>
        <v>1228592</v>
      </c>
      <c r="C25" s="12">
        <f>Factors!$C$10*Factors!D38</f>
        <v>59840</v>
      </c>
      <c r="D25" s="12">
        <f>(Factors!$B$5)*Enrollment!Q24</f>
        <v>65190</v>
      </c>
      <c r="E25" s="22">
        <f>SUM(Factors!F38:J38)</f>
        <v>2120</v>
      </c>
      <c r="F25" s="22">
        <f>Factors!L38+Factors!M38</f>
        <v>0</v>
      </c>
      <c r="G25" s="12">
        <f t="shared" si="0"/>
        <v>1355742</v>
      </c>
      <c r="H25" s="12">
        <f>(Factors!$B$15)*Enrollment!U24</f>
        <v>6936.8683459032</v>
      </c>
      <c r="J25" s="3">
        <f>Factors!N38+Factors!O38</f>
        <v>1060</v>
      </c>
    </row>
    <row r="26" spans="1:10" ht="12.75">
      <c r="A26" s="17" t="s">
        <v>19</v>
      </c>
      <c r="B26" s="18">
        <f>Factors!$B$10*(Factors!B39+Factors!C39)</f>
        <v>0</v>
      </c>
      <c r="C26" s="18">
        <f>Factors!$C$10*Factors!D39</f>
        <v>0</v>
      </c>
      <c r="D26" s="18">
        <v>0</v>
      </c>
      <c r="E26" s="25">
        <f>SUM(Factors!F39:J39)</f>
        <v>0</v>
      </c>
      <c r="F26" s="25">
        <f>Factors!L39+Factors!M39</f>
        <v>0</v>
      </c>
      <c r="G26" s="18">
        <f t="shared" si="0"/>
        <v>0</v>
      </c>
      <c r="H26" s="18">
        <f>(Factors!$B$15)*Enrollment!U25</f>
        <v>942.367020575529</v>
      </c>
      <c r="J26" s="3">
        <f>Factors!N39+Factors!O39</f>
        <v>0</v>
      </c>
    </row>
    <row r="27" spans="1:10" ht="12.75">
      <c r="A27" s="11" t="s">
        <v>20</v>
      </c>
      <c r="B27" s="12">
        <f>Factors!$B$10*(Factors!B40+Factors!C40)</f>
        <v>0</v>
      </c>
      <c r="C27" s="12">
        <f>Factors!$C$10*Factors!D40</f>
        <v>0</v>
      </c>
      <c r="D27" s="12">
        <v>0</v>
      </c>
      <c r="E27" s="22">
        <f>SUM(Factors!F40:J40)</f>
        <v>0</v>
      </c>
      <c r="F27" s="22">
        <f>Factors!L40+Factors!M40</f>
        <v>0</v>
      </c>
      <c r="G27" s="12">
        <f t="shared" si="0"/>
        <v>0</v>
      </c>
      <c r="H27" s="12">
        <f>(Factors!$B$15)*Enrollment!U26</f>
        <v>379.56449439847694</v>
      </c>
      <c r="J27" s="3">
        <f>Factors!N40+Factors!O40</f>
        <v>0</v>
      </c>
    </row>
    <row r="28" spans="1:10" ht="12.75">
      <c r="A28" s="17" t="s">
        <v>21</v>
      </c>
      <c r="B28" s="18">
        <f>Factors!$B$10*(Factors!B41+Factors!C41)</f>
        <v>0</v>
      </c>
      <c r="C28" s="18">
        <f>Factors!$C$10*Factors!D41</f>
        <v>0</v>
      </c>
      <c r="D28" s="18">
        <v>0</v>
      </c>
      <c r="E28" s="25">
        <f>SUM(Factors!F41:J41)</f>
        <v>0</v>
      </c>
      <c r="F28" s="25">
        <f>Factors!L41+Factors!M41</f>
        <v>0</v>
      </c>
      <c r="G28" s="18">
        <f t="shared" si="0"/>
        <v>0</v>
      </c>
      <c r="H28" s="18">
        <f>(Factors!$B$15)*Enrollment!U27</f>
        <v>340.2992018744966</v>
      </c>
      <c r="J28" s="3">
        <f>Factors!N41+Factors!O41</f>
        <v>0</v>
      </c>
    </row>
    <row r="29" spans="2:8" ht="6.75" customHeight="1">
      <c r="B29" s="3"/>
      <c r="C29" s="3"/>
      <c r="D29" s="3"/>
      <c r="E29" s="3"/>
      <c r="F29" s="3"/>
      <c r="G29" s="3"/>
      <c r="H29" s="3"/>
    </row>
    <row r="30" spans="1:10" s="1" customFormat="1" ht="12" customHeight="1">
      <c r="A30" s="1" t="s">
        <v>25</v>
      </c>
      <c r="B30" s="8">
        <f aca="true" t="shared" si="1" ref="B30:J30">SUM(B6:B29)</f>
        <v>29030440</v>
      </c>
      <c r="C30" s="8">
        <f t="shared" si="1"/>
        <v>1280576</v>
      </c>
      <c r="D30" s="8">
        <f t="shared" si="1"/>
        <v>1660500</v>
      </c>
      <c r="E30" s="8">
        <f t="shared" si="1"/>
        <v>470340</v>
      </c>
      <c r="F30" s="8">
        <f t="shared" si="1"/>
        <v>0</v>
      </c>
      <c r="G30" s="8">
        <f t="shared" si="1"/>
        <v>32441856</v>
      </c>
      <c r="H30" s="8">
        <f t="shared" si="1"/>
        <v>178356.0470747602</v>
      </c>
      <c r="J30" s="8">
        <f t="shared" si="1"/>
        <v>80933</v>
      </c>
    </row>
    <row r="31" spans="5:6" ht="12.75">
      <c r="E31" s="47"/>
      <c r="F31" s="47">
        <f>F30+E30</f>
        <v>470340</v>
      </c>
    </row>
    <row r="32" spans="1:4" ht="12.75">
      <c r="A32" s="1" t="s">
        <v>48</v>
      </c>
      <c r="D32" s="47"/>
    </row>
    <row r="33" ht="12.75">
      <c r="A33" s="1" t="s">
        <v>94</v>
      </c>
    </row>
    <row r="34" ht="12.75">
      <c r="A34" s="1" t="s">
        <v>49</v>
      </c>
    </row>
    <row r="35" ht="12.75">
      <c r="A35" s="1" t="s">
        <v>51</v>
      </c>
    </row>
    <row r="36" ht="12.75">
      <c r="A36" s="1" t="s">
        <v>50</v>
      </c>
    </row>
    <row r="37" ht="12.75">
      <c r="A37" s="1" t="s">
        <v>95</v>
      </c>
    </row>
    <row r="38" ht="12.75">
      <c r="A38" s="1" t="s">
        <v>83</v>
      </c>
    </row>
  </sheetData>
  <mergeCells count="4">
    <mergeCell ref="E4:F4"/>
    <mergeCell ref="A1:H1"/>
    <mergeCell ref="A2:H2"/>
    <mergeCell ref="A3:H3"/>
  </mergeCells>
  <printOptions/>
  <pageMargins left="0.75" right="0.75" top="1" bottom="1" header="0.5" footer="0.5"/>
  <pageSetup fitToHeight="1" fitToWidth="1" horizontalDpi="600" verticalDpi="600" orientation="landscape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workbookViewId="0" topLeftCell="A2">
      <pane xSplit="1" ySplit="3" topLeftCell="D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140625" defaultRowHeight="12.75"/>
  <cols>
    <col min="1" max="1" width="12.7109375" style="1" bestFit="1" customWidth="1"/>
    <col min="2" max="16" width="6.28125" style="0" customWidth="1"/>
    <col min="17" max="17" width="7.28125" style="0" customWidth="1"/>
    <col min="18" max="18" width="6.7109375" style="0" customWidth="1"/>
    <col min="19" max="20" width="6.140625" style="0" customWidth="1"/>
  </cols>
  <sheetData>
    <row r="1" spans="1:18" ht="18">
      <c r="A1" s="69" t="s">
        <v>28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5.75">
      <c r="A2" s="70" t="s">
        <v>91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ht="12.75">
      <c r="A3" s="61">
        <v>38749</v>
      </c>
    </row>
    <row r="4" spans="1:21" s="2" customFormat="1" ht="12.75">
      <c r="A4" s="2" t="s">
        <v>22</v>
      </c>
      <c r="B4" s="2" t="s">
        <v>23</v>
      </c>
      <c r="C4" s="2" t="s">
        <v>24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 t="s">
        <v>26</v>
      </c>
      <c r="Q4" s="62" t="s">
        <v>84</v>
      </c>
      <c r="R4" s="2" t="s">
        <v>27</v>
      </c>
      <c r="U4" s="2" t="s">
        <v>43</v>
      </c>
    </row>
    <row r="5" spans="1:21" ht="15">
      <c r="A5" s="1" t="s">
        <v>1</v>
      </c>
      <c r="B5" s="57"/>
      <c r="C5" s="57"/>
      <c r="D5" s="56"/>
      <c r="E5" s="56"/>
      <c r="F5" s="56"/>
      <c r="G5" s="56"/>
      <c r="H5" s="56"/>
      <c r="I5" s="56"/>
      <c r="J5" s="56"/>
      <c r="K5" s="56"/>
      <c r="L5" s="53">
        <v>391</v>
      </c>
      <c r="M5" s="53">
        <v>469</v>
      </c>
      <c r="N5" s="53">
        <v>440</v>
      </c>
      <c r="O5" s="53">
        <v>344</v>
      </c>
      <c r="P5" s="53">
        <v>20</v>
      </c>
      <c r="Q5" s="63">
        <f>SUM(C5:P5)</f>
        <v>1664</v>
      </c>
      <c r="R5" s="57">
        <f aca="true" t="shared" si="0" ref="R5:R27">Q5+B5</f>
        <v>1664</v>
      </c>
      <c r="S5" s="57"/>
      <c r="U5">
        <f aca="true" t="shared" si="1" ref="U5:U10">Q5*0.95</f>
        <v>1580.8</v>
      </c>
    </row>
    <row r="6" spans="1:21" ht="15">
      <c r="A6" s="1" t="s">
        <v>0</v>
      </c>
      <c r="B6" s="57"/>
      <c r="C6" s="57"/>
      <c r="D6" s="53"/>
      <c r="E6" s="53"/>
      <c r="F6" s="53"/>
      <c r="G6" s="53"/>
      <c r="H6" s="53"/>
      <c r="I6" s="53"/>
      <c r="J6" s="53"/>
      <c r="K6" s="53"/>
      <c r="L6" s="56">
        <v>335</v>
      </c>
      <c r="M6" s="56">
        <v>342</v>
      </c>
      <c r="N6" s="56">
        <v>337</v>
      </c>
      <c r="O6" s="56">
        <v>301</v>
      </c>
      <c r="P6" s="56">
        <v>25</v>
      </c>
      <c r="Q6" s="63">
        <f aca="true" t="shared" si="2" ref="Q6:Q27">SUM(C6:P6)</f>
        <v>1340</v>
      </c>
      <c r="R6" s="57">
        <f t="shared" si="0"/>
        <v>1340</v>
      </c>
      <c r="S6" s="57"/>
      <c r="U6">
        <f t="shared" si="1"/>
        <v>1273</v>
      </c>
    </row>
    <row r="7" spans="1:21" ht="15.75" thickBot="1">
      <c r="A7" s="1" t="s">
        <v>2</v>
      </c>
      <c r="B7" s="57"/>
      <c r="C7" s="57"/>
      <c r="D7" s="55"/>
      <c r="E7" s="55"/>
      <c r="F7" s="55"/>
      <c r="G7" s="55"/>
      <c r="H7" s="55"/>
      <c r="I7" s="55"/>
      <c r="J7" s="55"/>
      <c r="K7" s="55"/>
      <c r="L7" s="55">
        <v>369</v>
      </c>
      <c r="M7" s="55">
        <v>423</v>
      </c>
      <c r="N7" s="55">
        <v>348</v>
      </c>
      <c r="O7" s="55">
        <v>324</v>
      </c>
      <c r="P7" s="55">
        <v>28</v>
      </c>
      <c r="Q7" s="63">
        <f t="shared" si="2"/>
        <v>1492</v>
      </c>
      <c r="R7" s="57">
        <f t="shared" si="0"/>
        <v>1492</v>
      </c>
      <c r="S7" s="57"/>
      <c r="U7">
        <f t="shared" si="1"/>
        <v>1417.3999999999999</v>
      </c>
    </row>
    <row r="8" spans="1:21" ht="15.75" thickBot="1">
      <c r="A8" s="5" t="s">
        <v>3</v>
      </c>
      <c r="B8" s="57"/>
      <c r="C8" s="57"/>
      <c r="D8" s="57"/>
      <c r="E8" s="57"/>
      <c r="F8" s="57"/>
      <c r="G8" s="57"/>
      <c r="H8" s="57"/>
      <c r="I8" s="53">
        <v>10</v>
      </c>
      <c r="J8" s="53">
        <v>10</v>
      </c>
      <c r="K8" s="53">
        <v>13</v>
      </c>
      <c r="L8" s="53">
        <v>26</v>
      </c>
      <c r="M8" s="53">
        <v>33</v>
      </c>
      <c r="N8" s="53">
        <v>15</v>
      </c>
      <c r="O8" s="53">
        <v>6</v>
      </c>
      <c r="P8" s="53"/>
      <c r="Q8" s="63">
        <f t="shared" si="2"/>
        <v>113</v>
      </c>
      <c r="R8" s="57">
        <f t="shared" si="0"/>
        <v>113</v>
      </c>
      <c r="S8" s="58">
        <f>SUM(Q4:Q8)</f>
        <v>4609</v>
      </c>
      <c r="T8" s="6">
        <f>SUM(R4:R8)</f>
        <v>4609</v>
      </c>
      <c r="U8">
        <f t="shared" si="1"/>
        <v>107.35</v>
      </c>
    </row>
    <row r="9" spans="1:21" ht="15">
      <c r="A9" s="1" t="s">
        <v>7</v>
      </c>
      <c r="B9" s="57"/>
      <c r="C9" s="53"/>
      <c r="D9" s="57"/>
      <c r="E9" s="53"/>
      <c r="F9" s="53"/>
      <c r="G9" s="53"/>
      <c r="H9" s="57"/>
      <c r="I9" s="53">
        <v>201</v>
      </c>
      <c r="J9" s="53">
        <v>228</v>
      </c>
      <c r="K9" s="53">
        <v>239</v>
      </c>
      <c r="L9" s="53"/>
      <c r="M9" s="53"/>
      <c r="N9" s="53"/>
      <c r="O9" s="53"/>
      <c r="P9" s="53">
        <v>16</v>
      </c>
      <c r="Q9" s="63">
        <f t="shared" si="2"/>
        <v>684</v>
      </c>
      <c r="R9" s="57">
        <f t="shared" si="0"/>
        <v>684</v>
      </c>
      <c r="S9" s="57"/>
      <c r="U9">
        <f t="shared" si="1"/>
        <v>649.8</v>
      </c>
    </row>
    <row r="10" spans="1:21" ht="15">
      <c r="A10" s="1" t="s">
        <v>4</v>
      </c>
      <c r="B10" s="57"/>
      <c r="C10" s="57"/>
      <c r="D10" s="57"/>
      <c r="E10" s="57"/>
      <c r="F10" s="57"/>
      <c r="G10" s="57"/>
      <c r="H10" s="57"/>
      <c r="I10" s="53">
        <v>207</v>
      </c>
      <c r="J10" s="53">
        <v>241</v>
      </c>
      <c r="K10" s="53">
        <v>219</v>
      </c>
      <c r="L10" s="53"/>
      <c r="M10" s="53"/>
      <c r="N10" s="53"/>
      <c r="O10" s="53"/>
      <c r="P10" s="53"/>
      <c r="Q10" s="63">
        <f t="shared" si="2"/>
        <v>667</v>
      </c>
      <c r="R10" s="57">
        <f t="shared" si="0"/>
        <v>667</v>
      </c>
      <c r="S10" s="57"/>
      <c r="U10">
        <f t="shared" si="1"/>
        <v>633.65</v>
      </c>
    </row>
    <row r="11" spans="1:21" ht="15">
      <c r="A11" s="1" t="s">
        <v>8</v>
      </c>
      <c r="B11" s="57"/>
      <c r="C11" s="57"/>
      <c r="D11" s="57"/>
      <c r="E11" s="57"/>
      <c r="F11" s="57"/>
      <c r="G11" s="57"/>
      <c r="H11" s="57"/>
      <c r="I11" s="55">
        <v>190</v>
      </c>
      <c r="J11" s="55">
        <v>203</v>
      </c>
      <c r="K11" s="55">
        <v>203</v>
      </c>
      <c r="L11" s="55"/>
      <c r="M11" s="55"/>
      <c r="N11" s="55"/>
      <c r="O11" s="55"/>
      <c r="P11" s="55">
        <v>20</v>
      </c>
      <c r="Q11" s="63">
        <f t="shared" si="2"/>
        <v>616</v>
      </c>
      <c r="R11" s="57">
        <f t="shared" si="0"/>
        <v>616</v>
      </c>
      <c r="S11" s="57"/>
      <c r="U11">
        <f>Q11*0.95</f>
        <v>585.1999999999999</v>
      </c>
    </row>
    <row r="12" spans="1:21" ht="15">
      <c r="A12" s="1" t="s">
        <v>5</v>
      </c>
      <c r="B12" s="57"/>
      <c r="C12" s="57"/>
      <c r="D12" s="57"/>
      <c r="E12" s="57"/>
      <c r="F12" s="57"/>
      <c r="G12" s="57"/>
      <c r="H12" s="57"/>
      <c r="I12" s="53">
        <v>162</v>
      </c>
      <c r="J12" s="53">
        <v>158</v>
      </c>
      <c r="K12" s="53">
        <v>145</v>
      </c>
      <c r="L12" s="53"/>
      <c r="M12" s="53"/>
      <c r="N12" s="53"/>
      <c r="O12" s="53"/>
      <c r="P12" s="53"/>
      <c r="Q12" s="63">
        <f t="shared" si="2"/>
        <v>465</v>
      </c>
      <c r="R12" s="57">
        <f t="shared" si="0"/>
        <v>465</v>
      </c>
      <c r="S12" s="57"/>
      <c r="U12">
        <f aca="true" t="shared" si="3" ref="U12:U28">Q12*0.95</f>
        <v>441.75</v>
      </c>
    </row>
    <row r="13" spans="1:21" ht="15.75" thickBot="1">
      <c r="A13" s="7" t="s">
        <v>6</v>
      </c>
      <c r="B13" s="57"/>
      <c r="C13" s="57"/>
      <c r="D13" s="57"/>
      <c r="E13" s="57"/>
      <c r="F13" s="57"/>
      <c r="G13" s="57"/>
      <c r="H13" s="57"/>
      <c r="I13" s="53">
        <v>183</v>
      </c>
      <c r="J13" s="53">
        <v>174</v>
      </c>
      <c r="K13" s="53">
        <v>182</v>
      </c>
      <c r="L13" s="53"/>
      <c r="M13" s="53"/>
      <c r="N13" s="53"/>
      <c r="O13" s="53"/>
      <c r="P13" s="53">
        <v>20</v>
      </c>
      <c r="Q13" s="63">
        <f t="shared" si="2"/>
        <v>559</v>
      </c>
      <c r="R13" s="57">
        <f t="shared" si="0"/>
        <v>559</v>
      </c>
      <c r="S13" s="58">
        <f>SUM(Q9:Q13)</f>
        <v>2991</v>
      </c>
      <c r="T13" s="7">
        <f>SUM(R9:R13)</f>
        <v>2991</v>
      </c>
      <c r="U13">
        <f t="shared" si="3"/>
        <v>531.05</v>
      </c>
    </row>
    <row r="14" spans="1:21" ht="15">
      <c r="A14" s="1" t="s">
        <v>9</v>
      </c>
      <c r="B14" s="53">
        <v>68</v>
      </c>
      <c r="C14" s="53">
        <v>158</v>
      </c>
      <c r="D14" s="53">
        <v>130</v>
      </c>
      <c r="E14" s="53">
        <v>143</v>
      </c>
      <c r="F14" s="53">
        <v>145</v>
      </c>
      <c r="G14" s="53">
        <v>151</v>
      </c>
      <c r="H14" s="53">
        <v>134</v>
      </c>
      <c r="I14" s="53"/>
      <c r="J14" s="53"/>
      <c r="K14" s="53"/>
      <c r="L14" s="53"/>
      <c r="M14" s="53"/>
      <c r="N14" s="53"/>
      <c r="O14" s="53"/>
      <c r="P14" s="53">
        <v>10</v>
      </c>
      <c r="Q14" s="63">
        <f t="shared" si="2"/>
        <v>871</v>
      </c>
      <c r="R14" s="57">
        <f t="shared" si="0"/>
        <v>939</v>
      </c>
      <c r="S14" s="57"/>
      <c r="U14">
        <f t="shared" si="3"/>
        <v>827.4499999999999</v>
      </c>
    </row>
    <row r="15" spans="1:21" ht="15">
      <c r="A15" s="1" t="s">
        <v>90</v>
      </c>
      <c r="B15" s="53">
        <v>25</v>
      </c>
      <c r="C15" s="53">
        <v>71</v>
      </c>
      <c r="D15" s="53">
        <v>55</v>
      </c>
      <c r="E15" s="53">
        <v>76</v>
      </c>
      <c r="F15" s="53">
        <v>47</v>
      </c>
      <c r="G15" s="53">
        <v>78</v>
      </c>
      <c r="H15" s="53">
        <v>83</v>
      </c>
      <c r="I15" s="53"/>
      <c r="J15" s="53"/>
      <c r="K15" s="53"/>
      <c r="L15" s="53"/>
      <c r="M15" s="53"/>
      <c r="N15" s="53"/>
      <c r="O15" s="53"/>
      <c r="P15" s="53"/>
      <c r="Q15" s="63">
        <f>SUM(C15:P15)</f>
        <v>410</v>
      </c>
      <c r="R15" s="57">
        <f>Q15+B15</f>
        <v>435</v>
      </c>
      <c r="S15" s="57"/>
      <c r="U15">
        <f t="shared" si="3"/>
        <v>389.5</v>
      </c>
    </row>
    <row r="16" spans="1:21" ht="15">
      <c r="A16" s="1" t="s">
        <v>10</v>
      </c>
      <c r="B16" s="53">
        <v>16</v>
      </c>
      <c r="C16" s="53">
        <v>39</v>
      </c>
      <c r="D16" s="53">
        <v>36</v>
      </c>
      <c r="E16" s="53">
        <v>45</v>
      </c>
      <c r="F16" s="53">
        <v>26</v>
      </c>
      <c r="G16" s="53">
        <v>48</v>
      </c>
      <c r="H16" s="53">
        <v>36</v>
      </c>
      <c r="I16" s="53"/>
      <c r="J16" s="53"/>
      <c r="K16" s="53"/>
      <c r="L16" s="53"/>
      <c r="M16" s="53"/>
      <c r="N16" s="53"/>
      <c r="O16" s="53"/>
      <c r="P16" s="53"/>
      <c r="Q16" s="63">
        <f t="shared" si="2"/>
        <v>230</v>
      </c>
      <c r="R16" s="57">
        <f t="shared" si="0"/>
        <v>246</v>
      </c>
      <c r="S16" s="57"/>
      <c r="U16">
        <f t="shared" si="3"/>
        <v>218.5</v>
      </c>
    </row>
    <row r="17" spans="1:21" ht="15">
      <c r="A17" s="1" t="s">
        <v>11</v>
      </c>
      <c r="B17" s="53">
        <v>51</v>
      </c>
      <c r="C17" s="53">
        <v>98</v>
      </c>
      <c r="D17" s="53">
        <v>95</v>
      </c>
      <c r="E17" s="53">
        <v>75</v>
      </c>
      <c r="F17" s="53">
        <v>88</v>
      </c>
      <c r="G17" s="53">
        <v>113</v>
      </c>
      <c r="H17" s="53">
        <v>99</v>
      </c>
      <c r="I17" s="53"/>
      <c r="J17" s="53"/>
      <c r="K17" s="53"/>
      <c r="L17" s="53"/>
      <c r="M17" s="53"/>
      <c r="N17" s="53"/>
      <c r="O17" s="53"/>
      <c r="P17" s="53">
        <v>16</v>
      </c>
      <c r="Q17" s="63">
        <f t="shared" si="2"/>
        <v>584</v>
      </c>
      <c r="R17" s="57">
        <f t="shared" si="0"/>
        <v>635</v>
      </c>
      <c r="S17" s="57"/>
      <c r="U17">
        <f t="shared" si="3"/>
        <v>554.8</v>
      </c>
    </row>
    <row r="18" spans="1:21" ht="15">
      <c r="A18" s="1" t="s">
        <v>12</v>
      </c>
      <c r="B18" s="53">
        <v>37</v>
      </c>
      <c r="C18" s="53">
        <v>122</v>
      </c>
      <c r="D18" s="53">
        <v>110</v>
      </c>
      <c r="E18" s="53">
        <v>87</v>
      </c>
      <c r="F18" s="53">
        <v>92</v>
      </c>
      <c r="G18" s="53">
        <v>123</v>
      </c>
      <c r="H18" s="53">
        <v>127</v>
      </c>
      <c r="I18" s="53"/>
      <c r="J18" s="53"/>
      <c r="K18" s="53"/>
      <c r="L18" s="53"/>
      <c r="M18" s="53"/>
      <c r="N18" s="53"/>
      <c r="O18" s="53"/>
      <c r="P18" s="53">
        <v>10</v>
      </c>
      <c r="Q18" s="63">
        <f t="shared" si="2"/>
        <v>671</v>
      </c>
      <c r="R18" s="57">
        <f t="shared" si="0"/>
        <v>708</v>
      </c>
      <c r="S18" s="57"/>
      <c r="U18">
        <f t="shared" si="3"/>
        <v>637.4499999999999</v>
      </c>
    </row>
    <row r="19" spans="1:21" ht="15">
      <c r="A19" s="1" t="s">
        <v>13</v>
      </c>
      <c r="B19" s="53">
        <v>68</v>
      </c>
      <c r="C19" s="53">
        <v>85</v>
      </c>
      <c r="D19" s="53">
        <v>76</v>
      </c>
      <c r="E19" s="53">
        <v>81</v>
      </c>
      <c r="F19" s="53">
        <v>92</v>
      </c>
      <c r="G19" s="53">
        <v>95</v>
      </c>
      <c r="H19" s="53">
        <v>79</v>
      </c>
      <c r="I19" s="53"/>
      <c r="J19" s="53"/>
      <c r="K19" s="53"/>
      <c r="L19" s="53"/>
      <c r="M19" s="53"/>
      <c r="N19" s="53"/>
      <c r="O19" s="53"/>
      <c r="P19" s="53">
        <v>10</v>
      </c>
      <c r="Q19" s="63">
        <f t="shared" si="2"/>
        <v>518</v>
      </c>
      <c r="R19" s="57">
        <f t="shared" si="0"/>
        <v>586</v>
      </c>
      <c r="S19" s="57"/>
      <c r="U19">
        <f t="shared" si="3"/>
        <v>492.09999999999997</v>
      </c>
    </row>
    <row r="20" spans="1:21" ht="15">
      <c r="A20" s="1" t="s">
        <v>14</v>
      </c>
      <c r="B20" s="53">
        <v>54</v>
      </c>
      <c r="C20" s="53">
        <v>97</v>
      </c>
      <c r="D20" s="53">
        <v>91</v>
      </c>
      <c r="E20" s="53">
        <v>88</v>
      </c>
      <c r="F20" s="53">
        <v>105</v>
      </c>
      <c r="G20" s="53">
        <v>99</v>
      </c>
      <c r="H20" s="53">
        <v>101</v>
      </c>
      <c r="I20" s="53"/>
      <c r="J20" s="53"/>
      <c r="K20" s="53"/>
      <c r="L20" s="53"/>
      <c r="M20" s="53"/>
      <c r="N20" s="53"/>
      <c r="O20" s="53"/>
      <c r="P20" s="53">
        <v>13</v>
      </c>
      <c r="Q20" s="63">
        <f t="shared" si="2"/>
        <v>594</v>
      </c>
      <c r="R20" s="57">
        <f t="shared" si="0"/>
        <v>648</v>
      </c>
      <c r="S20" s="57"/>
      <c r="U20">
        <f t="shared" si="3"/>
        <v>564.3</v>
      </c>
    </row>
    <row r="21" spans="1:21" ht="15">
      <c r="A21" s="1" t="s">
        <v>15</v>
      </c>
      <c r="B21" s="53">
        <v>90</v>
      </c>
      <c r="C21" s="53">
        <v>110</v>
      </c>
      <c r="D21" s="53">
        <v>125</v>
      </c>
      <c r="E21" s="53">
        <v>99</v>
      </c>
      <c r="F21" s="53">
        <v>88</v>
      </c>
      <c r="G21" s="53">
        <v>112</v>
      </c>
      <c r="H21" s="53">
        <v>88</v>
      </c>
      <c r="I21" s="53"/>
      <c r="J21" s="53"/>
      <c r="K21" s="53"/>
      <c r="L21" s="53"/>
      <c r="M21" s="53"/>
      <c r="N21" s="53"/>
      <c r="O21" s="53"/>
      <c r="P21" s="53"/>
      <c r="Q21" s="63">
        <f t="shared" si="2"/>
        <v>622</v>
      </c>
      <c r="R21" s="57">
        <f t="shared" si="0"/>
        <v>712</v>
      </c>
      <c r="S21" s="57"/>
      <c r="U21">
        <f t="shared" si="3"/>
        <v>590.9</v>
      </c>
    </row>
    <row r="22" spans="1:21" ht="15">
      <c r="A22" s="1" t="s">
        <v>16</v>
      </c>
      <c r="B22" s="53">
        <v>28</v>
      </c>
      <c r="C22" s="53">
        <v>68</v>
      </c>
      <c r="D22" s="53">
        <v>61</v>
      </c>
      <c r="E22" s="53">
        <v>69</v>
      </c>
      <c r="F22" s="53">
        <v>73</v>
      </c>
      <c r="G22" s="53">
        <v>71</v>
      </c>
      <c r="H22" s="53">
        <v>68</v>
      </c>
      <c r="I22" s="53"/>
      <c r="J22" s="53"/>
      <c r="K22" s="53"/>
      <c r="L22" s="53"/>
      <c r="M22" s="53"/>
      <c r="N22" s="53"/>
      <c r="O22" s="53"/>
      <c r="P22" s="53"/>
      <c r="Q22" s="63">
        <f t="shared" si="2"/>
        <v>410</v>
      </c>
      <c r="R22" s="57">
        <f t="shared" si="0"/>
        <v>438</v>
      </c>
      <c r="S22" s="57"/>
      <c r="U22">
        <f t="shared" si="3"/>
        <v>389.5</v>
      </c>
    </row>
    <row r="23" spans="1:21" ht="15">
      <c r="A23" s="1" t="s">
        <v>17</v>
      </c>
      <c r="B23" s="53">
        <v>45</v>
      </c>
      <c r="C23" s="53">
        <v>77</v>
      </c>
      <c r="D23" s="53">
        <v>77</v>
      </c>
      <c r="E23" s="53">
        <v>80</v>
      </c>
      <c r="F23" s="53">
        <v>71</v>
      </c>
      <c r="G23" s="53">
        <v>67</v>
      </c>
      <c r="H23" s="53">
        <v>88</v>
      </c>
      <c r="I23" s="53"/>
      <c r="J23" s="53"/>
      <c r="K23" s="53"/>
      <c r="L23" s="53"/>
      <c r="M23" s="53"/>
      <c r="N23" s="53"/>
      <c r="O23" s="53"/>
      <c r="P23" s="53"/>
      <c r="Q23" s="63">
        <f t="shared" si="2"/>
        <v>460</v>
      </c>
      <c r="R23" s="57">
        <f t="shared" si="0"/>
        <v>505</v>
      </c>
      <c r="S23" s="57"/>
      <c r="U23">
        <f t="shared" si="3"/>
        <v>437</v>
      </c>
    </row>
    <row r="24" spans="1:21" ht="15.75" thickBot="1">
      <c r="A24" s="1" t="s">
        <v>18</v>
      </c>
      <c r="B24" s="53">
        <v>51</v>
      </c>
      <c r="C24" s="53">
        <v>86</v>
      </c>
      <c r="D24" s="53">
        <v>79</v>
      </c>
      <c r="E24" s="53">
        <v>81</v>
      </c>
      <c r="F24" s="53">
        <v>85</v>
      </c>
      <c r="G24" s="53">
        <v>82</v>
      </c>
      <c r="H24" s="53">
        <v>102</v>
      </c>
      <c r="I24" s="53"/>
      <c r="J24" s="53"/>
      <c r="K24" s="53"/>
      <c r="L24" s="53"/>
      <c r="M24" s="53"/>
      <c r="N24" s="53"/>
      <c r="O24" s="53"/>
      <c r="P24" s="53">
        <v>15</v>
      </c>
      <c r="Q24" s="63">
        <f t="shared" si="2"/>
        <v>530</v>
      </c>
      <c r="R24" s="57">
        <f t="shared" si="0"/>
        <v>581</v>
      </c>
      <c r="S24" s="60">
        <f>SUM(Q14:Q24)</f>
        <v>5900</v>
      </c>
      <c r="T24" s="60">
        <f>SUM(R14:R24)</f>
        <v>6433</v>
      </c>
      <c r="U24">
        <f t="shared" si="3"/>
        <v>503.5</v>
      </c>
    </row>
    <row r="25" spans="1:21" ht="15">
      <c r="A25" s="1" t="s">
        <v>19</v>
      </c>
      <c r="B25" s="57"/>
      <c r="C25" s="57"/>
      <c r="D25" s="57"/>
      <c r="E25" s="57"/>
      <c r="F25" s="57"/>
      <c r="G25" s="57"/>
      <c r="H25" s="57"/>
      <c r="I25" s="53"/>
      <c r="J25" s="53">
        <v>1</v>
      </c>
      <c r="K25" s="53">
        <v>2</v>
      </c>
      <c r="L25" s="53">
        <v>15</v>
      </c>
      <c r="M25" s="53">
        <v>20</v>
      </c>
      <c r="N25" s="53">
        <v>16</v>
      </c>
      <c r="O25" s="53">
        <v>17</v>
      </c>
      <c r="P25" s="54">
        <v>1</v>
      </c>
      <c r="Q25" s="63">
        <f t="shared" si="2"/>
        <v>72</v>
      </c>
      <c r="R25" s="57">
        <f t="shared" si="0"/>
        <v>72</v>
      </c>
      <c r="S25" s="57"/>
      <c r="U25">
        <f t="shared" si="3"/>
        <v>68.39999999999999</v>
      </c>
    </row>
    <row r="26" spans="1:21" ht="15">
      <c r="A26" s="1" t="s">
        <v>20</v>
      </c>
      <c r="B26" s="57"/>
      <c r="C26" s="57"/>
      <c r="D26" s="57"/>
      <c r="E26" s="57"/>
      <c r="F26" s="57"/>
      <c r="G26" s="57"/>
      <c r="H26" s="57"/>
      <c r="I26" s="53"/>
      <c r="J26" s="53"/>
      <c r="K26" s="53"/>
      <c r="L26" s="53">
        <v>3</v>
      </c>
      <c r="M26" s="53">
        <v>3</v>
      </c>
      <c r="N26" s="53">
        <v>10</v>
      </c>
      <c r="O26" s="53">
        <v>12</v>
      </c>
      <c r="P26" s="54">
        <v>1</v>
      </c>
      <c r="Q26" s="63">
        <f t="shared" si="2"/>
        <v>29</v>
      </c>
      <c r="R26" s="57">
        <f t="shared" si="0"/>
        <v>29</v>
      </c>
      <c r="S26" s="57"/>
      <c r="U26">
        <f t="shared" si="3"/>
        <v>27.549999999999997</v>
      </c>
    </row>
    <row r="27" spans="1:21" ht="17.25" customHeight="1" thickBot="1">
      <c r="A27" s="7" t="s">
        <v>21</v>
      </c>
      <c r="B27" s="59"/>
      <c r="C27" s="59"/>
      <c r="D27" s="59"/>
      <c r="E27" s="59"/>
      <c r="F27" s="59"/>
      <c r="G27" s="59"/>
      <c r="H27" s="59"/>
      <c r="I27" s="53">
        <v>1</v>
      </c>
      <c r="J27" s="53">
        <v>1</v>
      </c>
      <c r="K27" s="53">
        <v>3</v>
      </c>
      <c r="L27" s="53">
        <v>6</v>
      </c>
      <c r="M27" s="53">
        <v>9</v>
      </c>
      <c r="N27" s="53">
        <v>1</v>
      </c>
      <c r="O27" s="53">
        <v>5</v>
      </c>
      <c r="P27" s="54"/>
      <c r="Q27" s="63">
        <f t="shared" si="2"/>
        <v>26</v>
      </c>
      <c r="R27" s="57">
        <f t="shared" si="0"/>
        <v>26</v>
      </c>
      <c r="U27">
        <f t="shared" si="3"/>
        <v>24.7</v>
      </c>
    </row>
    <row r="28" spans="1:21" ht="15" customHeight="1">
      <c r="A28" s="1" t="s">
        <v>80</v>
      </c>
      <c r="L28" s="67">
        <v>3</v>
      </c>
      <c r="M28" s="67">
        <v>15</v>
      </c>
      <c r="N28" s="67">
        <v>2</v>
      </c>
      <c r="O28" s="67">
        <v>9</v>
      </c>
      <c r="P28" s="66">
        <v>1</v>
      </c>
      <c r="Q28" s="63">
        <f>SUM(C28:P28)</f>
        <v>30</v>
      </c>
      <c r="R28" s="57">
        <f>Q28+B28</f>
        <v>30</v>
      </c>
      <c r="U28">
        <f t="shared" si="3"/>
        <v>28.5</v>
      </c>
    </row>
    <row r="29" spans="1:21" s="1" customFormat="1" ht="12.75">
      <c r="A29" s="1" t="s">
        <v>25</v>
      </c>
      <c r="B29" s="1">
        <f>SUM(B5:B28)</f>
        <v>533</v>
      </c>
      <c r="C29" s="1">
        <f aca="true" t="shared" si="4" ref="C29:R29">SUM(C5:C28)</f>
        <v>1011</v>
      </c>
      <c r="D29" s="1">
        <f t="shared" si="4"/>
        <v>935</v>
      </c>
      <c r="E29" s="1">
        <f t="shared" si="4"/>
        <v>924</v>
      </c>
      <c r="F29" s="1">
        <f t="shared" si="4"/>
        <v>912</v>
      </c>
      <c r="G29" s="1">
        <f t="shared" si="4"/>
        <v>1039</v>
      </c>
      <c r="H29" s="1">
        <f t="shared" si="4"/>
        <v>1005</v>
      </c>
      <c r="I29" s="1">
        <f t="shared" si="4"/>
        <v>954</v>
      </c>
      <c r="J29" s="1">
        <f t="shared" si="4"/>
        <v>1016</v>
      </c>
      <c r="K29" s="1">
        <f t="shared" si="4"/>
        <v>1006</v>
      </c>
      <c r="L29" s="1">
        <f t="shared" si="4"/>
        <v>1148</v>
      </c>
      <c r="M29" s="1">
        <f t="shared" si="4"/>
        <v>1314</v>
      </c>
      <c r="N29" s="1">
        <f t="shared" si="4"/>
        <v>1169</v>
      </c>
      <c r="O29" s="1">
        <f t="shared" si="4"/>
        <v>1018</v>
      </c>
      <c r="P29" s="1">
        <f t="shared" si="4"/>
        <v>206</v>
      </c>
      <c r="Q29" s="64">
        <f t="shared" si="4"/>
        <v>13657</v>
      </c>
      <c r="R29" s="1">
        <f t="shared" si="4"/>
        <v>14190</v>
      </c>
      <c r="U29" s="1">
        <f>SUM(U4:U28)</f>
        <v>12974.15</v>
      </c>
    </row>
    <row r="32" ht="12.75">
      <c r="R32">
        <f>SUM(R29:R31)</f>
        <v>14190</v>
      </c>
    </row>
  </sheetData>
  <mergeCells count="2">
    <mergeCell ref="A1:R1"/>
    <mergeCell ref="A2:R2"/>
  </mergeCells>
  <printOptions/>
  <pageMargins left="0.75" right="0.75" top="1" bottom="1" header="0.5" footer="0.5"/>
  <pageSetup fitToHeight="1" fitToWidth="1" horizontalDpi="300" verticalDpi="300" orientation="landscape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3"/>
  <sheetViews>
    <sheetView tabSelected="1" zoomScale="90" zoomScaleNormal="90" workbookViewId="0" topLeftCell="A1">
      <selection activeCell="A5" sqref="A5"/>
    </sheetView>
  </sheetViews>
  <sheetFormatPr defaultColWidth="9.140625" defaultRowHeight="12.75"/>
  <cols>
    <col min="1" max="1" width="22.28125" style="26" bestFit="1" customWidth="1"/>
    <col min="2" max="2" width="11.421875" style="26" bestFit="1" customWidth="1"/>
    <col min="3" max="3" width="11.28125" style="26" customWidth="1"/>
    <col min="4" max="4" width="12.421875" style="26" customWidth="1"/>
    <col min="5" max="5" width="9.140625" style="26" customWidth="1"/>
    <col min="6" max="6" width="9.57421875" style="26" bestFit="1" customWidth="1"/>
    <col min="7" max="8" width="9.28125" style="26" bestFit="1" customWidth="1"/>
    <col min="9" max="9" width="9.57421875" style="26" bestFit="1" customWidth="1"/>
    <col min="10" max="10" width="9.28125" style="26" bestFit="1" customWidth="1"/>
    <col min="11" max="11" width="6.7109375" style="28" customWidth="1"/>
    <col min="12" max="12" width="12.7109375" style="26" bestFit="1" customWidth="1"/>
    <col min="13" max="13" width="9.57421875" style="26" bestFit="1" customWidth="1"/>
    <col min="14" max="15" width="9.28125" style="26" bestFit="1" customWidth="1"/>
    <col min="16" max="16384" width="9.140625" style="26" customWidth="1"/>
  </cols>
  <sheetData>
    <row r="2" ht="12.75">
      <c r="A2" s="65">
        <v>38754</v>
      </c>
    </row>
    <row r="3" spans="5:7" ht="12.75">
      <c r="E3" s="26" t="s">
        <v>89</v>
      </c>
      <c r="F3" s="26" t="s">
        <v>86</v>
      </c>
      <c r="G3" s="26" t="s">
        <v>87</v>
      </c>
    </row>
    <row r="4" spans="1:7" ht="12.75">
      <c r="A4" s="26" t="s">
        <v>70</v>
      </c>
      <c r="B4" s="27">
        <v>3505</v>
      </c>
      <c r="C4" s="30">
        <f>B4*0.035</f>
        <v>122.67500000000001</v>
      </c>
      <c r="D4" s="26" t="s">
        <v>71</v>
      </c>
      <c r="G4" s="26">
        <v>200</v>
      </c>
    </row>
    <row r="5" spans="1:7" ht="12.75">
      <c r="A5" s="26" t="s">
        <v>32</v>
      </c>
      <c r="B5" s="29">
        <v>123</v>
      </c>
      <c r="C5" s="30"/>
      <c r="D5" s="26" t="s">
        <v>72</v>
      </c>
      <c r="G5" s="26">
        <v>500</v>
      </c>
    </row>
    <row r="6" spans="1:7" ht="12.75">
      <c r="A6" s="26" t="s">
        <v>33</v>
      </c>
      <c r="B6" s="29">
        <v>25</v>
      </c>
      <c r="C6" s="30"/>
      <c r="D6" s="26" t="s">
        <v>73</v>
      </c>
      <c r="G6" s="26">
        <v>65</v>
      </c>
    </row>
    <row r="7" spans="1:5" ht="12.75">
      <c r="A7" s="26" t="s">
        <v>69</v>
      </c>
      <c r="B7" s="29">
        <v>0</v>
      </c>
      <c r="C7" s="30"/>
      <c r="D7" s="26" t="s">
        <v>74</v>
      </c>
      <c r="E7" s="26">
        <v>4</v>
      </c>
    </row>
    <row r="8" spans="2:7" ht="12.75">
      <c r="B8" s="30"/>
      <c r="C8" s="30"/>
      <c r="D8" s="26" t="s">
        <v>85</v>
      </c>
      <c r="E8" s="26">
        <v>2</v>
      </c>
      <c r="F8" s="26">
        <v>3</v>
      </c>
      <c r="G8" s="26">
        <v>10</v>
      </c>
    </row>
    <row r="9" spans="2:3" ht="12.75">
      <c r="B9" s="31" t="s">
        <v>46</v>
      </c>
      <c r="C9" s="31" t="s">
        <v>47</v>
      </c>
    </row>
    <row r="10" spans="1:3" ht="12.75">
      <c r="A10" s="26" t="s">
        <v>34</v>
      </c>
      <c r="B10" s="27">
        <v>39632</v>
      </c>
      <c r="C10" s="27">
        <v>11968</v>
      </c>
    </row>
    <row r="11" spans="1:3" ht="12.75">
      <c r="A11" s="26" t="s">
        <v>35</v>
      </c>
      <c r="B11" s="26">
        <f>B10*0.95</f>
        <v>37650.4</v>
      </c>
      <c r="C11" s="26">
        <f>C10*0.95</f>
        <v>11369.6</v>
      </c>
    </row>
    <row r="13" spans="1:2" ht="12.75">
      <c r="A13" s="26" t="s">
        <v>37</v>
      </c>
      <c r="B13" s="27">
        <v>274998</v>
      </c>
    </row>
    <row r="14" spans="1:2" ht="12.75">
      <c r="A14" s="26" t="s">
        <v>42</v>
      </c>
      <c r="B14" s="26">
        <f>B13*0.65</f>
        <v>178748.7</v>
      </c>
    </row>
    <row r="15" spans="1:3" ht="12.75">
      <c r="A15" s="26" t="s">
        <v>32</v>
      </c>
      <c r="B15" s="30">
        <f>B14/Enrollment!U29</f>
        <v>13.777295622449255</v>
      </c>
      <c r="C15" s="30"/>
    </row>
    <row r="16" spans="1:4" ht="12.75">
      <c r="A16" s="48"/>
      <c r="B16" s="49"/>
      <c r="C16" s="49"/>
      <c r="D16" s="49"/>
    </row>
    <row r="17" spans="1:6" ht="15.75">
      <c r="A17" s="34" t="s">
        <v>45</v>
      </c>
      <c r="B17" s="34"/>
      <c r="C17" s="34"/>
      <c r="D17" s="34"/>
      <c r="F17" s="26" t="s">
        <v>41</v>
      </c>
    </row>
    <row r="18" spans="1:15" ht="12.75">
      <c r="A18" s="35" t="s">
        <v>22</v>
      </c>
      <c r="B18" s="35" t="s">
        <v>44</v>
      </c>
      <c r="C18" s="35" t="s">
        <v>29</v>
      </c>
      <c r="D18" s="35" t="s">
        <v>30</v>
      </c>
      <c r="F18" s="26" t="s">
        <v>75</v>
      </c>
      <c r="G18" s="26" t="s">
        <v>71</v>
      </c>
      <c r="H18" s="26" t="s">
        <v>72</v>
      </c>
      <c r="I18" s="26" t="s">
        <v>76</v>
      </c>
      <c r="J18" s="26" t="s">
        <v>74</v>
      </c>
      <c r="K18" s="28" t="s">
        <v>77</v>
      </c>
      <c r="L18" s="26" t="s">
        <v>78</v>
      </c>
      <c r="M18" s="26" t="s">
        <v>79</v>
      </c>
      <c r="N18" s="26" t="s">
        <v>85</v>
      </c>
      <c r="O18" s="26" t="s">
        <v>88</v>
      </c>
    </row>
    <row r="19" spans="1:15" ht="12.75">
      <c r="A19" s="36" t="s">
        <v>1</v>
      </c>
      <c r="B19" s="37">
        <v>10.5</v>
      </c>
      <c r="C19" s="37">
        <v>72.5</v>
      </c>
      <c r="D19" s="37">
        <v>7</v>
      </c>
      <c r="F19" s="26">
        <f>$B$6*Enrollment!Q5</f>
        <v>41600</v>
      </c>
      <c r="G19" s="26">
        <f>$G$4*16</f>
        <v>3200</v>
      </c>
      <c r="H19" s="26">
        <f>$G$5</f>
        <v>500</v>
      </c>
      <c r="I19" s="26">
        <f>$G$6*Enrollment!Q5</f>
        <v>108160</v>
      </c>
      <c r="J19" s="26">
        <f>$E$7*Enrollment!Q5</f>
        <v>6656</v>
      </c>
      <c r="N19" s="26">
        <f>Enrollment!Q5*Factors!$E$8</f>
        <v>3328</v>
      </c>
      <c r="O19" s="26">
        <f>Enrollment!Q5*Factors!$G$8</f>
        <v>16640</v>
      </c>
    </row>
    <row r="20" spans="1:15" ht="12.75">
      <c r="A20" s="38" t="s">
        <v>0</v>
      </c>
      <c r="B20" s="39">
        <v>8.5</v>
      </c>
      <c r="C20" s="39">
        <v>58.5</v>
      </c>
      <c r="D20" s="39">
        <v>6</v>
      </c>
      <c r="F20" s="26">
        <f>$B$6*Enrollment!Q6</f>
        <v>33500</v>
      </c>
      <c r="G20" s="26">
        <f>$G$4*19</f>
        <v>3800</v>
      </c>
      <c r="H20" s="26">
        <f>$G$5</f>
        <v>500</v>
      </c>
      <c r="I20" s="26">
        <f>$G$6*Enrollment!Q6</f>
        <v>87100</v>
      </c>
      <c r="J20" s="26">
        <f>$E$7*Enrollment!Q6</f>
        <v>5360</v>
      </c>
      <c r="N20" s="26">
        <f>Enrollment!Q6*Factors!$E$8</f>
        <v>2680</v>
      </c>
      <c r="O20" s="26">
        <f>Enrollment!Q6*Factors!$G$8</f>
        <v>13400</v>
      </c>
    </row>
    <row r="21" spans="1:15" ht="12.75">
      <c r="A21" s="36" t="s">
        <v>2</v>
      </c>
      <c r="B21" s="37">
        <v>9.5</v>
      </c>
      <c r="C21" s="37">
        <v>65</v>
      </c>
      <c r="D21" s="37">
        <v>7</v>
      </c>
      <c r="F21" s="26">
        <f>$B$6*Enrollment!Q7</f>
        <v>37300</v>
      </c>
      <c r="G21" s="26">
        <f>$G$4*16</f>
        <v>3200</v>
      </c>
      <c r="H21" s="26">
        <f>$G$5</f>
        <v>500</v>
      </c>
      <c r="I21" s="26">
        <f>$G$6*Enrollment!Q7</f>
        <v>96980</v>
      </c>
      <c r="J21" s="26">
        <f>$E$7*Enrollment!Q7</f>
        <v>5968</v>
      </c>
      <c r="N21" s="26">
        <f>Enrollment!Q7*Factors!$E$8</f>
        <v>2984</v>
      </c>
      <c r="O21" s="26">
        <f>Enrollment!Q7*Factors!$G$8</f>
        <v>14920</v>
      </c>
    </row>
    <row r="22" spans="1:14" ht="12.75">
      <c r="A22" s="38" t="s">
        <v>3</v>
      </c>
      <c r="B22" s="39">
        <v>2</v>
      </c>
      <c r="C22" s="39">
        <v>11.5</v>
      </c>
      <c r="D22" s="39">
        <v>4</v>
      </c>
      <c r="J22" s="26">
        <f>$E$7*Enrollment!Q8</f>
        <v>452</v>
      </c>
      <c r="N22" s="26">
        <f>Enrollment!Q8*Factors!$E$8</f>
        <v>226</v>
      </c>
    </row>
    <row r="23" spans="1:15" ht="12.75">
      <c r="A23" s="32" t="s">
        <v>7</v>
      </c>
      <c r="B23" s="33">
        <v>5.5</v>
      </c>
      <c r="C23" s="33">
        <v>29.5</v>
      </c>
      <c r="D23" s="33">
        <v>5</v>
      </c>
      <c r="J23" s="26">
        <f>$E$7*Enrollment!Q9</f>
        <v>2736</v>
      </c>
      <c r="N23" s="26">
        <f>Enrollment!Q9*Factors!$E$8</f>
        <v>1368</v>
      </c>
      <c r="O23" s="26">
        <f>Enrollment!Q9*Factors!$F$8</f>
        <v>2052</v>
      </c>
    </row>
    <row r="24" spans="1:15" ht="12.75">
      <c r="A24" s="38" t="s">
        <v>4</v>
      </c>
      <c r="B24" s="39">
        <v>4.5</v>
      </c>
      <c r="C24" s="39">
        <v>29</v>
      </c>
      <c r="D24" s="39">
        <v>5</v>
      </c>
      <c r="J24" s="26">
        <f>$E$7*Enrollment!Q10</f>
        <v>2668</v>
      </c>
      <c r="N24" s="26">
        <f>Enrollment!Q10*Factors!$E$8</f>
        <v>1334</v>
      </c>
      <c r="O24" s="26">
        <f>Enrollment!Q10*Factors!$F$8</f>
        <v>2001</v>
      </c>
    </row>
    <row r="25" spans="1:15" ht="12.75">
      <c r="A25" s="32" t="s">
        <v>8</v>
      </c>
      <c r="B25" s="33">
        <v>5</v>
      </c>
      <c r="C25" s="33">
        <v>27</v>
      </c>
      <c r="D25" s="33">
        <v>5</v>
      </c>
      <c r="J25" s="26">
        <f>$E$7*Enrollment!Q11</f>
        <v>2464</v>
      </c>
      <c r="N25" s="26">
        <f>Enrollment!Q11*Factors!$E$8</f>
        <v>1232</v>
      </c>
      <c r="O25" s="26">
        <f>Enrollment!Q11*Factors!$F$8</f>
        <v>1848</v>
      </c>
    </row>
    <row r="26" spans="1:15" ht="12.75">
      <c r="A26" s="38" t="s">
        <v>5</v>
      </c>
      <c r="B26" s="39">
        <v>5</v>
      </c>
      <c r="C26" s="39">
        <v>20</v>
      </c>
      <c r="D26" s="39">
        <v>5</v>
      </c>
      <c r="J26" s="26">
        <f>$E$7*Enrollment!Q12</f>
        <v>1860</v>
      </c>
      <c r="N26" s="26">
        <f>Enrollment!Q12*Factors!$E$8</f>
        <v>930</v>
      </c>
      <c r="O26" s="26">
        <f>Enrollment!Q12*Factors!$F$8</f>
        <v>1395</v>
      </c>
    </row>
    <row r="27" spans="1:15" ht="12.75">
      <c r="A27" s="32" t="s">
        <v>6</v>
      </c>
      <c r="B27" s="33">
        <v>4.5</v>
      </c>
      <c r="C27" s="33">
        <v>24.5</v>
      </c>
      <c r="D27" s="33">
        <v>5</v>
      </c>
      <c r="J27" s="26">
        <f>$E$7*Enrollment!Q13</f>
        <v>2236</v>
      </c>
      <c r="N27" s="26">
        <f>Enrollment!Q13*Factors!$E$8</f>
        <v>1118</v>
      </c>
      <c r="O27" s="26">
        <f>Enrollment!Q13*Factors!$F$8</f>
        <v>1677</v>
      </c>
    </row>
    <row r="28" spans="1:14" ht="12.75">
      <c r="A28" s="38" t="s">
        <v>9</v>
      </c>
      <c r="B28" s="39">
        <v>4.5</v>
      </c>
      <c r="C28" s="39">
        <v>44</v>
      </c>
      <c r="D28" s="39">
        <v>7</v>
      </c>
      <c r="J28" s="26">
        <f>$E$7*Enrollment!Q14</f>
        <v>3484</v>
      </c>
      <c r="N28" s="26">
        <f>Enrollment!Q14*Factors!$E$8</f>
        <v>1742</v>
      </c>
    </row>
    <row r="29" spans="1:14" ht="12.75">
      <c r="A29" s="40" t="s">
        <v>90</v>
      </c>
      <c r="B29" s="41">
        <v>2.5</v>
      </c>
      <c r="C29" s="41">
        <v>20.5</v>
      </c>
      <c r="D29" s="41">
        <v>4.5</v>
      </c>
      <c r="J29" s="26">
        <f>$E$7*Enrollment!Q15</f>
        <v>1640</v>
      </c>
      <c r="N29" s="26">
        <f>Enrollment!Q15*Factors!$E$8</f>
        <v>820</v>
      </c>
    </row>
    <row r="30" spans="1:14" ht="12.75">
      <c r="A30" s="38" t="s">
        <v>10</v>
      </c>
      <c r="B30" s="39">
        <v>2</v>
      </c>
      <c r="C30" s="39">
        <v>11.5</v>
      </c>
      <c r="D30" s="39">
        <v>3.5</v>
      </c>
      <c r="J30" s="26">
        <f>$E$7*Enrollment!Q16</f>
        <v>920</v>
      </c>
      <c r="N30" s="26">
        <f>Enrollment!Q16*Factors!$E$8</f>
        <v>460</v>
      </c>
    </row>
    <row r="31" spans="1:14" ht="12.75">
      <c r="A31" s="40" t="s">
        <v>11</v>
      </c>
      <c r="B31" s="41">
        <v>3.5</v>
      </c>
      <c r="C31" s="41">
        <v>30.5</v>
      </c>
      <c r="D31" s="41">
        <v>5.5</v>
      </c>
      <c r="J31" s="26">
        <f>$E$7*Enrollment!Q17</f>
        <v>2336</v>
      </c>
      <c r="N31" s="26">
        <f>Enrollment!Q17*Factors!$E$8</f>
        <v>1168</v>
      </c>
    </row>
    <row r="32" spans="1:14" ht="12.75">
      <c r="A32" s="38" t="s">
        <v>12</v>
      </c>
      <c r="B32" s="39">
        <v>3.5</v>
      </c>
      <c r="C32" s="39">
        <v>33.5</v>
      </c>
      <c r="D32" s="39">
        <v>6</v>
      </c>
      <c r="J32" s="26">
        <f>$E$7*Enrollment!Q18</f>
        <v>2684</v>
      </c>
      <c r="N32" s="26">
        <f>Enrollment!Q18*Factors!$E$8</f>
        <v>1342</v>
      </c>
    </row>
    <row r="33" spans="1:14" ht="12.75">
      <c r="A33" s="40" t="s">
        <v>13</v>
      </c>
      <c r="B33" s="41">
        <v>3.5</v>
      </c>
      <c r="C33" s="41">
        <v>27</v>
      </c>
      <c r="D33" s="41">
        <v>5.5</v>
      </c>
      <c r="J33" s="26">
        <f>$E$7*Enrollment!Q19</f>
        <v>2072</v>
      </c>
      <c r="N33" s="26">
        <f>Enrollment!Q19*Factors!$E$8</f>
        <v>1036</v>
      </c>
    </row>
    <row r="34" spans="1:14" ht="12.75">
      <c r="A34" s="38" t="s">
        <v>14</v>
      </c>
      <c r="B34" s="39">
        <v>3.5</v>
      </c>
      <c r="C34" s="39">
        <v>31</v>
      </c>
      <c r="D34" s="39">
        <v>5.5</v>
      </c>
      <c r="J34" s="26">
        <f>$E$7*Enrollment!Q20</f>
        <v>2376</v>
      </c>
      <c r="N34" s="26">
        <f>Enrollment!Q20*Factors!$E$8</f>
        <v>1188</v>
      </c>
    </row>
    <row r="35" spans="1:14" ht="12.75">
      <c r="A35" s="40" t="s">
        <v>15</v>
      </c>
      <c r="B35" s="41">
        <v>4.5</v>
      </c>
      <c r="C35" s="41">
        <v>33</v>
      </c>
      <c r="D35" s="41">
        <v>6</v>
      </c>
      <c r="J35" s="26">
        <f>$E$7*Enrollment!Q21</f>
        <v>2488</v>
      </c>
      <c r="N35" s="26">
        <f>Enrollment!Q21*Factors!$E$8</f>
        <v>1244</v>
      </c>
    </row>
    <row r="36" spans="1:14" ht="12.75">
      <c r="A36" s="38" t="s">
        <v>16</v>
      </c>
      <c r="B36" s="39">
        <v>3</v>
      </c>
      <c r="C36" s="39">
        <v>20.5</v>
      </c>
      <c r="D36" s="39">
        <v>4.5</v>
      </c>
      <c r="J36" s="26">
        <f>$E$7*Enrollment!Q22</f>
        <v>1640</v>
      </c>
      <c r="N36" s="26">
        <f>Enrollment!Q22*Factors!$E$8</f>
        <v>820</v>
      </c>
    </row>
    <row r="37" spans="1:14" ht="12.75">
      <c r="A37" s="40" t="s">
        <v>17</v>
      </c>
      <c r="B37" s="41">
        <v>3.5</v>
      </c>
      <c r="C37" s="41">
        <v>23.5</v>
      </c>
      <c r="D37" s="41">
        <v>5</v>
      </c>
      <c r="J37" s="26">
        <f>$E$7*Enrollment!Q23</f>
        <v>1840</v>
      </c>
      <c r="N37" s="26">
        <f>Enrollment!Q23*Factors!$E$8</f>
        <v>920</v>
      </c>
    </row>
    <row r="38" spans="1:14" ht="12.75">
      <c r="A38" s="38" t="s">
        <v>18</v>
      </c>
      <c r="B38" s="39">
        <v>3.5</v>
      </c>
      <c r="C38" s="39">
        <v>27.5</v>
      </c>
      <c r="D38" s="39">
        <v>5</v>
      </c>
      <c r="J38" s="26">
        <f>$E$7*Enrollment!Q24</f>
        <v>2120</v>
      </c>
      <c r="N38" s="26">
        <f>Enrollment!Q24*Factors!$E$8</f>
        <v>1060</v>
      </c>
    </row>
    <row r="39" spans="1:4" ht="12.75">
      <c r="A39" s="42" t="s">
        <v>19</v>
      </c>
      <c r="B39" s="43"/>
      <c r="C39" s="43"/>
      <c r="D39" s="43"/>
    </row>
    <row r="40" spans="1:4" ht="12.75">
      <c r="A40" s="38" t="s">
        <v>20</v>
      </c>
      <c r="B40" s="39"/>
      <c r="C40" s="39"/>
      <c r="D40" s="39"/>
    </row>
    <row r="41" spans="1:4" ht="12.75">
      <c r="A41" s="42" t="s">
        <v>21</v>
      </c>
      <c r="B41" s="43"/>
      <c r="C41" s="43"/>
      <c r="D41" s="43"/>
    </row>
    <row r="42" ht="12.75">
      <c r="A42" s="44"/>
    </row>
    <row r="43" spans="1:15" ht="12.75">
      <c r="A43" s="44" t="s">
        <v>25</v>
      </c>
      <c r="B43" s="46">
        <f>SUM(B19:B42)</f>
        <v>92.5</v>
      </c>
      <c r="C43" s="46">
        <f>SUM(C19:C42)</f>
        <v>640</v>
      </c>
      <c r="D43" s="46">
        <f>SUM(D19:D42)</f>
        <v>107</v>
      </c>
      <c r="F43" s="45">
        <f aca="true" t="shared" si="0" ref="F43:M43">SUM(F19:F42)</f>
        <v>112400</v>
      </c>
      <c r="G43" s="45">
        <f t="shared" si="0"/>
        <v>10200</v>
      </c>
      <c r="H43" s="45">
        <f t="shared" si="0"/>
        <v>1500</v>
      </c>
      <c r="I43" s="45">
        <f t="shared" si="0"/>
        <v>292240</v>
      </c>
      <c r="J43" s="45">
        <f t="shared" si="0"/>
        <v>54000</v>
      </c>
      <c r="K43" s="46">
        <f t="shared" si="0"/>
        <v>0</v>
      </c>
      <c r="L43" s="46">
        <f t="shared" si="0"/>
        <v>0</v>
      </c>
      <c r="M43" s="45">
        <f t="shared" si="0"/>
        <v>0</v>
      </c>
      <c r="N43" s="45">
        <f>SUM(N19:N42)</f>
        <v>27000</v>
      </c>
      <c r="O43" s="45">
        <f>SUM(O19:O42)</f>
        <v>53933</v>
      </c>
    </row>
  </sheetData>
  <printOptions/>
  <pageMargins left="0.75" right="0.75" top="1" bottom="1" header="0.5" footer="0.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Southern Oakes Farms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S. Day</dc:creator>
  <cp:keywords/>
  <dc:description/>
  <cp:lastModifiedBy>Technology Department</cp:lastModifiedBy>
  <cp:lastPrinted>2006-02-08T12:26:02Z</cp:lastPrinted>
  <dcterms:created xsi:type="dcterms:W3CDTF">2004-02-02T02:44:08Z</dcterms:created>
  <dcterms:modified xsi:type="dcterms:W3CDTF">2006-02-08T12:26:19Z</dcterms:modified>
  <cp:category/>
  <cp:version/>
  <cp:contentType/>
  <cp:contentStatus/>
</cp:coreProperties>
</file>