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APRIL 2023 BOE MTG\"/>
    </mc:Choice>
  </mc:AlternateContent>
  <bookViews>
    <workbookView xWindow="24" yWindow="624" windowWidth="23016" windowHeight="12336" activeTab="6"/>
  </bookViews>
  <sheets>
    <sheet name="Spener Co. School Calendar 23-2" sheetId="7" r:id="rId1"/>
    <sheet name="Essential Equipment" sheetId="13" r:id="rId2"/>
    <sheet name="SRO Days" sheetId="3" r:id="rId3"/>
    <sheet name="SRO - Ed Sedlock" sheetId="5" r:id="rId4"/>
    <sheet name="SRO - Officer 2" sheetId="11" r:id="rId5"/>
    <sheet name="SRO - Officer 3" sheetId="12" r:id="rId6"/>
    <sheet name="SRO - Calculation" sheetId="6" r:id="rId7"/>
  </sheets>
  <definedNames>
    <definedName name="month">#REF!</definedName>
    <definedName name="monthNames">{"January","February","March","April","May","June","July","August","September","October","November","December"}</definedName>
    <definedName name="startday">#REF!</definedName>
    <definedName name="valuevx">42.314159</definedName>
    <definedName name="vertex42_copyright" hidden="1">"© 2007-2018 Vertex42 LLC"</definedName>
    <definedName name="vertex42_id" hidden="1">"academic-year-calendar.xlsx"</definedName>
    <definedName name="vertex42_title" hidden="1">"Academic Year Calendar"</definedName>
    <definedName name="WeekDay">{1,2,3,4,5,6,7}</definedName>
    <definedName name="weekDayNames">{"Su","M","Tu","W","Th","F","Sa"}</definedName>
    <definedName name="WeekNo">{1;2;3;4;5;6}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6" l="1"/>
  <c r="C24" i="6"/>
  <c r="C21" i="6"/>
  <c r="C20" i="6"/>
  <c r="C19" i="6"/>
  <c r="C18" i="6"/>
  <c r="K18" i="6" l="1"/>
  <c r="K17" i="6"/>
  <c r="K16" i="6"/>
  <c r="C11" i="6"/>
  <c r="O26" i="6" l="1"/>
  <c r="O28" i="6" s="1"/>
  <c r="O30" i="6" s="1"/>
  <c r="C16" i="5"/>
  <c r="C10" i="5"/>
  <c r="G22" i="5"/>
  <c r="E3" i="3" l="1"/>
  <c r="E4" i="3"/>
  <c r="E5" i="3"/>
  <c r="E6" i="3"/>
  <c r="E7" i="3"/>
  <c r="E8" i="3"/>
  <c r="F8" i="3" s="1"/>
  <c r="E9" i="3"/>
  <c r="F9" i="3" s="1"/>
  <c r="E10" i="3"/>
  <c r="F10" i="3" s="1"/>
  <c r="E11" i="3"/>
  <c r="D3" i="3"/>
  <c r="D4" i="3"/>
  <c r="D5" i="3"/>
  <c r="D6" i="3"/>
  <c r="F6" i="3" s="1"/>
  <c r="D7" i="3"/>
  <c r="D8" i="3"/>
  <c r="D9" i="3"/>
  <c r="D10" i="3"/>
  <c r="D11" i="3"/>
  <c r="C3" i="3"/>
  <c r="C4" i="3"/>
  <c r="C5" i="3"/>
  <c r="C6" i="3"/>
  <c r="C7" i="3"/>
  <c r="C8" i="3"/>
  <c r="C9" i="3"/>
  <c r="C10" i="3"/>
  <c r="C11" i="3"/>
  <c r="F5" i="3"/>
  <c r="F2" i="3"/>
  <c r="E2" i="3"/>
  <c r="D2" i="3"/>
  <c r="C2" i="3"/>
  <c r="C26" i="6"/>
  <c r="F11" i="3" l="1"/>
  <c r="F7" i="3"/>
  <c r="F3" i="3"/>
  <c r="F4" i="3"/>
  <c r="C10" i="6" l="1"/>
  <c r="C28" i="5"/>
  <c r="C28" i="11"/>
  <c r="C28" i="12"/>
  <c r="B28" i="12"/>
  <c r="B28" i="11"/>
  <c r="D30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5" i="13"/>
  <c r="D4" i="13"/>
  <c r="D3" i="13"/>
  <c r="C14" i="5"/>
  <c r="C14" i="12"/>
  <c r="C15" i="12" s="1"/>
  <c r="C14" i="11"/>
  <c r="C15" i="11" s="1"/>
  <c r="E12" i="3"/>
  <c r="D12" i="3"/>
  <c r="C15" i="5" l="1"/>
  <c r="C12" i="3"/>
  <c r="B12" i="3"/>
  <c r="C8" i="5" l="1"/>
  <c r="C12" i="5" s="1"/>
  <c r="C17" i="5" s="1"/>
  <c r="C8" i="12"/>
  <c r="C10" i="12" s="1"/>
  <c r="C12" i="12" s="1"/>
  <c r="C16" i="12" s="1"/>
  <c r="C17" i="12" s="1"/>
  <c r="C21" i="12" s="1"/>
  <c r="C8" i="11"/>
  <c r="C10" i="11" s="1"/>
  <c r="C12" i="11" s="1"/>
  <c r="C16" i="11" s="1"/>
  <c r="C17" i="11" s="1"/>
  <c r="C21" i="11" s="1"/>
  <c r="F12" i="3"/>
  <c r="C23" i="12" l="1"/>
  <c r="C22" i="5"/>
  <c r="C13" i="6"/>
  <c r="C23" i="11"/>
  <c r="C20" i="11"/>
  <c r="C20" i="12"/>
  <c r="C22" i="11"/>
  <c r="C22" i="12"/>
  <c r="C23" i="5"/>
  <c r="C20" i="5"/>
  <c r="C21" i="5"/>
  <c r="C24" i="12" l="1"/>
  <c r="C26" i="12" s="1"/>
  <c r="C27" i="12" s="1"/>
  <c r="C29" i="12" s="1"/>
  <c r="C24" i="11"/>
  <c r="C26" i="11" s="1"/>
  <c r="C27" i="11"/>
  <c r="C29" i="11" s="1"/>
  <c r="C15" i="6"/>
  <c r="C24" i="5"/>
  <c r="C26" i="5" s="1"/>
  <c r="C27" i="5" l="1"/>
  <c r="C29" i="5" s="1"/>
  <c r="C22" i="6" l="1"/>
  <c r="C28" i="6" s="1"/>
  <c r="K5" i="6" s="1"/>
  <c r="K11" i="6" l="1"/>
  <c r="K7" i="6"/>
  <c r="K9" i="6"/>
  <c r="K14" i="6" l="1"/>
</calcChain>
</file>

<file path=xl/sharedStrings.xml><?xml version="1.0" encoding="utf-8"?>
<sst xmlns="http://schemas.openxmlformats.org/spreadsheetml/2006/main" count="156" uniqueCount="99">
  <si>
    <t>MONTH</t>
  </si>
  <si>
    <t>TOTAL SCHOOL DAYS</t>
  </si>
  <si>
    <t>SEDLOCK</t>
  </si>
  <si>
    <t>TOTAL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</si>
  <si>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</si>
  <si>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</si>
  <si>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</si>
  <si>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</si>
  <si>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</si>
  <si>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</si>
  <si>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</si>
  <si>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</si>
  <si>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</si>
  <si>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</si>
  <si>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Daily Cost- Based on 8 hours per day</t>
  </si>
  <si>
    <t>Hours per day</t>
  </si>
  <si>
    <t xml:space="preserve"> </t>
  </si>
  <si>
    <t>Total Days</t>
  </si>
  <si>
    <t>Regular SRO Hours</t>
  </si>
  <si>
    <t>Special Detail Hours</t>
  </si>
  <si>
    <t>Total Annual Hours</t>
  </si>
  <si>
    <t>HOURLY WAGE COST</t>
  </si>
  <si>
    <t xml:space="preserve">Fica </t>
  </si>
  <si>
    <t>Medicare</t>
  </si>
  <si>
    <t>Unemployment</t>
  </si>
  <si>
    <t>Worker's Comp</t>
  </si>
  <si>
    <t xml:space="preserve">TOTAL ADDED COST </t>
  </si>
  <si>
    <t>Sub-total</t>
  </si>
  <si>
    <t>Admin. Fee</t>
  </si>
  <si>
    <t>Total with Admin Fee</t>
  </si>
  <si>
    <t>Cost based on 8 hours per day</t>
  </si>
  <si>
    <t>ANNUAL COST FOR Ed Sedlock - SCHOOL RESOURCE OFFICER</t>
  </si>
  <si>
    <t xml:space="preserve">             PROPOSED AMOUNTS  FOR SCHOOL RESOURCE OFFICER</t>
  </si>
  <si>
    <t>School Days</t>
  </si>
  <si>
    <t>Regular School Hours</t>
  </si>
  <si>
    <t>Total Hours</t>
  </si>
  <si>
    <t>Total Wages</t>
  </si>
  <si>
    <t xml:space="preserve">TOTAL </t>
  </si>
  <si>
    <t>GRAND TOTAL COST</t>
  </si>
  <si>
    <t>Special Details</t>
  </si>
  <si>
    <t>SUBTOTAL</t>
  </si>
  <si>
    <t>Invoice Amount</t>
  </si>
  <si>
    <t>5 Home Football Games (2 Officers) 3 hours per game 30 hours</t>
  </si>
  <si>
    <t>Prom ( 2 Officer 4 hours)</t>
  </si>
  <si>
    <t xml:space="preserve">    (4 Hoursx 2 officers = 8 Hours)</t>
  </si>
  <si>
    <t xml:space="preserve">10 Home basketball Games boys and 10 Home basketball Games girls 20 games in total (2 Officers) 2 hours per game </t>
  </si>
  <si>
    <t>(20 games x 2 Hours x 2 officers = 80 Hours)</t>
  </si>
  <si>
    <t>Officer 2</t>
  </si>
  <si>
    <t>Officer 3</t>
  </si>
  <si>
    <t>Essential Equiment for SRO Officers</t>
  </si>
  <si>
    <t>Polos Short Sleeve</t>
  </si>
  <si>
    <t>Item</t>
  </si>
  <si>
    <t>Quanity</t>
  </si>
  <si>
    <t>Price</t>
  </si>
  <si>
    <t>Total</t>
  </si>
  <si>
    <t>Polo Long Sleeve</t>
  </si>
  <si>
    <t>5.11 Pants</t>
  </si>
  <si>
    <t>Coat</t>
  </si>
  <si>
    <t xml:space="preserve">Boots </t>
  </si>
  <si>
    <t>Nylon Belt</t>
  </si>
  <si>
    <t>Holster</t>
  </si>
  <si>
    <t>Pepper Spray</t>
  </si>
  <si>
    <t>Pepper Holster</t>
  </si>
  <si>
    <t>Light Ring</t>
  </si>
  <si>
    <t>Flashlight</t>
  </si>
  <si>
    <t>Belt Keepers</t>
  </si>
  <si>
    <t>Scabbard</t>
  </si>
  <si>
    <t>ASP</t>
  </si>
  <si>
    <t>Handcuffs</t>
  </si>
  <si>
    <t>Handcuff Case</t>
  </si>
  <si>
    <t>Taser (Used)</t>
  </si>
  <si>
    <t>Taser Holster</t>
  </si>
  <si>
    <t>Body Armor</t>
  </si>
  <si>
    <t>Vest Carrier</t>
  </si>
  <si>
    <t>Glock 35 Gen 4 Pistol</t>
  </si>
  <si>
    <t>Pistol Light TLR-1</t>
  </si>
  <si>
    <t>Raincoat</t>
  </si>
  <si>
    <t>Safety Vest</t>
  </si>
  <si>
    <t>Radio</t>
  </si>
  <si>
    <t>Badge</t>
  </si>
  <si>
    <t>Wallet Badge</t>
  </si>
  <si>
    <t>Essential Items</t>
  </si>
  <si>
    <t>Essentail Equipment</t>
  </si>
  <si>
    <t>Essential Equipment</t>
  </si>
  <si>
    <t>Essemtial Equipment</t>
  </si>
  <si>
    <t>July 1, 2023 - June 30, 2024</t>
  </si>
  <si>
    <t>First invoice due October 15, 2023</t>
  </si>
  <si>
    <t>Second invoice due January 15, 2024</t>
  </si>
  <si>
    <t>Third invoice due April 15, 2024</t>
  </si>
  <si>
    <t>Fourth invoice due June 1, 2024</t>
  </si>
  <si>
    <t>Cost per hour 2023/2024</t>
  </si>
  <si>
    <t xml:space="preserve">2023/2024 Cola 8% </t>
  </si>
  <si>
    <t>Reg sch hour</t>
  </si>
  <si>
    <t xml:space="preserve">x3 SRO </t>
  </si>
  <si>
    <t>special detail</t>
  </si>
  <si>
    <t>x</t>
  </si>
  <si>
    <t>SRO 1</t>
  </si>
  <si>
    <t>SRO 2</t>
  </si>
  <si>
    <t>Essential Equipment due upon hire of 2 SRO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</si>
</sst>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1" formatCode="_(* #,##0_);_(* \(#,##0\);_(* &quot;-&quot;_);_(@_)"/>
    <numFmt numFmtId="164" formatCode="&quot;$&quot;#,##0.00"/>
    <numFmt numFmtId="165" formatCode="0.0%"/>
  </numFmts>
  <fonts count="12" x14ac:knownFonts="1">
    <font>
      <sz val="10"/>
      <name val="Arial"/>
      <family val="2"/>
    </font>
    <font>
      <sz val="20"/>
      <color theme="1"/>
      <name val="Century Schoolbook"/>
      <family val="2"/>
      <scheme val="minor"/>
    </font>
    <font>
      <sz val="16"/>
      <color theme="1"/>
      <name val="Century Schoolbook"/>
      <family val="2"/>
      <scheme val="minor"/>
    </font>
    <font>
      <sz val="12"/>
      <color theme="1"/>
      <name val="Century Schoolbook"/>
      <family val="2"/>
      <scheme val="minor"/>
    </font>
    <font>
      <b/>
      <sz val="12"/>
      <color theme="1"/>
      <name val="Century Schoolbook"/>
      <family val="2"/>
      <scheme val="minor"/>
    </font>
    <font>
      <sz val="10"/>
      <color theme="1"/>
      <name val="Century Schoolbook"/>
      <family val="2"/>
      <scheme val="minor"/>
    </font>
    <font>
      <sz val="12"/>
      <color rgb="FF000000"/>
      <name val="Century Schoolbook"/>
      <family val="2"/>
      <scheme val="minor"/>
    </font>
    <font>
      <sz val="14"/>
      <color theme="1"/>
      <name val="Century Schoolbook"/>
      <family val="2"/>
      <scheme val="minor"/>
    </font>
    <font>
      <sz val="12"/>
      <name val="Century Schoolbook"/>
      <family val="1"/>
    </font>
    <font>
      <sz val="12"/>
      <name val="Century Schoolbook"/>
      <family val="1"/>
      <scheme val="minor"/>
    </font>
    <font>
      <sz val="14"/>
      <name val="Century Schoolbook"/>
      <family val="1"/>
      <scheme val="minor"/>
    </font>
    <font>
      <b/>
      <sz val="12"/>
      <name val="Century Schoolbook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8" fontId="3" fillId="0" borderId="6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0" fontId="3" fillId="0" borderId="8" xfId="0" applyFont="1" applyBorder="1"/>
    <xf numFmtId="41" fontId="3" fillId="0" borderId="0" xfId="0" applyNumberFormat="1" applyFont="1"/>
    <xf numFmtId="164" fontId="3" fillId="0" borderId="9" xfId="0" applyNumberFormat="1" applyFont="1" applyBorder="1" applyAlignment="1">
      <alignment horizontal="center"/>
    </xf>
    <xf numFmtId="0" fontId="4" fillId="0" borderId="6" xfId="0" applyFont="1" applyBorder="1"/>
    <xf numFmtId="8" fontId="0" fillId="2" borderId="0" xfId="0" applyNumberFormat="1" applyFill="1" applyAlignment="1">
      <alignment horizontal="center"/>
    </xf>
    <xf numFmtId="0" fontId="3" fillId="0" borderId="6" xfId="0" applyFont="1" applyBorder="1"/>
    <xf numFmtId="165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6" xfId="0" applyFont="1" applyBorder="1"/>
    <xf numFmtId="0" fontId="6" fillId="0" borderId="0" xfId="0" applyFont="1"/>
    <xf numFmtId="8" fontId="6" fillId="2" borderId="0" xfId="0" applyNumberFormat="1" applyFont="1" applyFill="1" applyAlignment="1">
      <alignment horizontal="right"/>
    </xf>
    <xf numFmtId="8" fontId="0" fillId="0" borderId="0" xfId="0" applyNumberFormat="1"/>
    <xf numFmtId="41" fontId="0" fillId="0" borderId="0" xfId="0" applyNumberFormat="1"/>
    <xf numFmtId="9" fontId="3" fillId="0" borderId="0" xfId="0" applyNumberFormat="1" applyFont="1" applyAlignment="1">
      <alignment horizontal="center"/>
    </xf>
    <xf numFmtId="0" fontId="7" fillId="0" borderId="6" xfId="0" applyFont="1" applyBorder="1"/>
    <xf numFmtId="0" fontId="7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6" xfId="0" applyFont="1" applyFill="1" applyBorder="1" applyAlignment="1">
      <alignment horizontal="center"/>
    </xf>
    <xf numFmtId="10" fontId="3" fillId="2" borderId="6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8" fontId="3" fillId="0" borderId="0" xfId="0" applyNumberFormat="1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0" xfId="0" applyFill="1"/>
    <xf numFmtId="0" fontId="3" fillId="0" borderId="9" xfId="0" applyFont="1" applyBorder="1"/>
    <xf numFmtId="8" fontId="3" fillId="2" borderId="0" xfId="0" applyNumberFormat="1" applyFont="1" applyFill="1"/>
    <xf numFmtId="8" fontId="8" fillId="0" borderId="0" xfId="0" applyNumberFormat="1" applyFont="1"/>
    <xf numFmtId="164" fontId="9" fillId="0" borderId="0" xfId="0" applyNumberFormat="1" applyFont="1"/>
    <xf numFmtId="0" fontId="9" fillId="0" borderId="7" xfId="0" applyFont="1" applyBorder="1"/>
    <xf numFmtId="8" fontId="9" fillId="0" borderId="7" xfId="0" applyNumberFormat="1" applyFont="1" applyBorder="1"/>
    <xf numFmtId="8" fontId="9" fillId="2" borderId="7" xfId="0" applyNumberFormat="1" applyFont="1" applyFill="1" applyBorder="1"/>
    <xf numFmtId="8" fontId="9" fillId="0" borderId="0" xfId="0" applyNumberFormat="1" applyFont="1"/>
    <xf numFmtId="0" fontId="9" fillId="0" borderId="6" xfId="0" applyFont="1" applyBorder="1"/>
    <xf numFmtId="0" fontId="9" fillId="0" borderId="0" xfId="0" applyFont="1"/>
    <xf numFmtId="0" fontId="10" fillId="0" borderId="6" xfId="0" applyFont="1" applyBorder="1"/>
    <xf numFmtId="164" fontId="10" fillId="0" borderId="0" xfId="0" applyNumberFormat="1" applyFont="1"/>
    <xf numFmtId="0" fontId="10" fillId="0" borderId="0" xfId="0" applyFont="1"/>
    <xf numFmtId="8" fontId="10" fillId="0" borderId="0" xfId="0" applyNumberFormat="1" applyFont="1"/>
    <xf numFmtId="0" fontId="11" fillId="0" borderId="0" xfId="0" applyFont="1"/>
    <xf numFmtId="164" fontId="9" fillId="0" borderId="1" xfId="0" applyNumberFormat="1" applyFont="1" applyBorder="1"/>
    <xf numFmtId="164" fontId="0" fillId="0" borderId="7" xfId="0" applyNumberFormat="1" applyBorder="1"/>
    <xf numFmtId="164" fontId="0" fillId="2" borderId="7" xfId="0" applyNumberForma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333375</xdr:colOff>
      <xdr:row>58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ADA53A-0C60-DBC2-E2C2-484BFF500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950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F29" sqref="F29"/>
    </sheetView>
  </sheetViews>
  <sheetFormatPr defaultRowHeight="13.2" x14ac:dyDescent="0.25"/>
  <cols>
    <col min="1" max="1" width="40.6640625" bestFit="1" customWidth="1"/>
    <col min="2" max="2" width="10" bestFit="1" customWidth="1"/>
    <col min="3" max="3" width="9.5546875" bestFit="1" customWidth="1"/>
    <col min="4" max="4" width="11.44140625" bestFit="1" customWidth="1"/>
  </cols>
  <sheetData>
    <row r="1" spans="1:4" ht="15" x14ac:dyDescent="0.25">
      <c r="A1" s="54" t="s">
        <v>49</v>
      </c>
      <c r="B1" s="54"/>
      <c r="C1" s="54"/>
      <c r="D1" s="54"/>
    </row>
    <row r="2" spans="1:4" ht="15.6" x14ac:dyDescent="0.3">
      <c r="A2" s="59" t="s">
        <v>51</v>
      </c>
      <c r="B2" s="59" t="s">
        <v>52</v>
      </c>
      <c r="C2" s="59" t="s">
        <v>53</v>
      </c>
      <c r="D2" s="59" t="s">
        <v>54</v>
      </c>
    </row>
    <row r="3" spans="1:4" ht="15" x14ac:dyDescent="0.25">
      <c r="A3" s="54" t="s">
        <v>50</v>
      </c>
      <c r="B3" s="54">
        <v>4</v>
      </c>
      <c r="C3" s="48">
        <v>52</v>
      </c>
      <c r="D3" s="48">
        <f>+B3*C3</f>
        <v>208</v>
      </c>
    </row>
    <row r="4" spans="1:4" ht="15" x14ac:dyDescent="0.25">
      <c r="A4" s="54" t="s">
        <v>55</v>
      </c>
      <c r="B4" s="54">
        <v>4</v>
      </c>
      <c r="C4" s="48">
        <v>58</v>
      </c>
      <c r="D4" s="48">
        <f>+B4*C4</f>
        <v>232</v>
      </c>
    </row>
    <row r="5" spans="1:4" ht="15" x14ac:dyDescent="0.25">
      <c r="A5" s="54" t="s">
        <v>56</v>
      </c>
      <c r="B5" s="54">
        <v>4</v>
      </c>
      <c r="C5" s="48">
        <v>82</v>
      </c>
      <c r="D5" s="48">
        <f>+B5*C5</f>
        <v>328</v>
      </c>
    </row>
    <row r="6" spans="1:4" ht="15" x14ac:dyDescent="0.25">
      <c r="A6" s="54" t="s">
        <v>57</v>
      </c>
      <c r="B6" s="54">
        <v>1</v>
      </c>
      <c r="C6" s="48">
        <v>115</v>
      </c>
      <c r="D6" s="48">
        <f t="shared" ref="D6:D29" si="0">+B6*C6</f>
        <v>115</v>
      </c>
    </row>
    <row r="7" spans="1:4" ht="15" x14ac:dyDescent="0.25">
      <c r="A7" s="54" t="s">
        <v>58</v>
      </c>
      <c r="B7" s="54">
        <v>1</v>
      </c>
      <c r="C7" s="48">
        <v>180</v>
      </c>
      <c r="D7" s="48">
        <f t="shared" si="0"/>
        <v>180</v>
      </c>
    </row>
    <row r="8" spans="1:4" ht="15" x14ac:dyDescent="0.25">
      <c r="A8" s="54" t="s">
        <v>59</v>
      </c>
      <c r="B8" s="54">
        <v>1</v>
      </c>
      <c r="C8" s="48">
        <v>50</v>
      </c>
      <c r="D8" s="48">
        <f t="shared" si="0"/>
        <v>50</v>
      </c>
    </row>
    <row r="9" spans="1:4" ht="15" x14ac:dyDescent="0.25">
      <c r="A9" s="54" t="s">
        <v>60</v>
      </c>
      <c r="B9" s="54">
        <v>1</v>
      </c>
      <c r="C9" s="48">
        <v>150</v>
      </c>
      <c r="D9" s="48">
        <f t="shared" si="0"/>
        <v>150</v>
      </c>
    </row>
    <row r="10" spans="1:4" ht="15" x14ac:dyDescent="0.25">
      <c r="A10" s="54" t="s">
        <v>61</v>
      </c>
      <c r="B10" s="54">
        <v>1</v>
      </c>
      <c r="C10" s="48">
        <v>16</v>
      </c>
      <c r="D10" s="48">
        <f t="shared" si="0"/>
        <v>16</v>
      </c>
    </row>
    <row r="11" spans="1:4" ht="15" x14ac:dyDescent="0.25">
      <c r="A11" s="54" t="s">
        <v>62</v>
      </c>
      <c r="B11" s="54">
        <v>1</v>
      </c>
      <c r="C11" s="48">
        <v>13</v>
      </c>
      <c r="D11" s="48">
        <f t="shared" si="0"/>
        <v>13</v>
      </c>
    </row>
    <row r="12" spans="1:4" ht="15" x14ac:dyDescent="0.25">
      <c r="A12" s="54" t="s">
        <v>63</v>
      </c>
      <c r="B12" s="54">
        <v>1</v>
      </c>
      <c r="C12" s="48">
        <v>9</v>
      </c>
      <c r="D12" s="48">
        <f t="shared" si="0"/>
        <v>9</v>
      </c>
    </row>
    <row r="13" spans="1:4" ht="15" x14ac:dyDescent="0.25">
      <c r="A13" s="54" t="s">
        <v>64</v>
      </c>
      <c r="B13" s="54">
        <v>1</v>
      </c>
      <c r="C13" s="48">
        <v>100</v>
      </c>
      <c r="D13" s="48">
        <f t="shared" si="0"/>
        <v>100</v>
      </c>
    </row>
    <row r="14" spans="1:4" ht="15" x14ac:dyDescent="0.25">
      <c r="A14" s="54" t="s">
        <v>65</v>
      </c>
      <c r="B14" s="54">
        <v>1</v>
      </c>
      <c r="C14" s="48">
        <v>10</v>
      </c>
      <c r="D14" s="48">
        <f t="shared" si="0"/>
        <v>10</v>
      </c>
    </row>
    <row r="15" spans="1:4" ht="15" x14ac:dyDescent="0.25">
      <c r="A15" s="54" t="s">
        <v>66</v>
      </c>
      <c r="B15" s="54">
        <v>1</v>
      </c>
      <c r="C15" s="48">
        <v>45</v>
      </c>
      <c r="D15" s="48">
        <f t="shared" si="0"/>
        <v>45</v>
      </c>
    </row>
    <row r="16" spans="1:4" ht="15" x14ac:dyDescent="0.25">
      <c r="A16" s="54" t="s">
        <v>67</v>
      </c>
      <c r="B16" s="54">
        <v>1</v>
      </c>
      <c r="C16" s="48">
        <v>100</v>
      </c>
      <c r="D16" s="48">
        <f t="shared" si="0"/>
        <v>100</v>
      </c>
    </row>
    <row r="17" spans="1:4" ht="15" x14ac:dyDescent="0.25">
      <c r="A17" s="54" t="s">
        <v>68</v>
      </c>
      <c r="B17" s="54">
        <v>1</v>
      </c>
      <c r="C17" s="48">
        <v>50</v>
      </c>
      <c r="D17" s="48">
        <f t="shared" si="0"/>
        <v>50</v>
      </c>
    </row>
    <row r="18" spans="1:4" ht="15" x14ac:dyDescent="0.25">
      <c r="A18" s="54" t="s">
        <v>69</v>
      </c>
      <c r="B18" s="54">
        <v>1</v>
      </c>
      <c r="C18" s="48">
        <v>16</v>
      </c>
      <c r="D18" s="48">
        <f t="shared" si="0"/>
        <v>16</v>
      </c>
    </row>
    <row r="19" spans="1:4" ht="15" x14ac:dyDescent="0.25">
      <c r="A19" s="54" t="s">
        <v>70</v>
      </c>
      <c r="B19" s="54">
        <v>1</v>
      </c>
      <c r="C19" s="48">
        <v>740</v>
      </c>
      <c r="D19" s="48">
        <f t="shared" si="0"/>
        <v>740</v>
      </c>
    </row>
    <row r="20" spans="1:4" ht="15" x14ac:dyDescent="0.25">
      <c r="A20" s="54" t="s">
        <v>71</v>
      </c>
      <c r="B20" s="54">
        <v>1</v>
      </c>
      <c r="C20" s="48">
        <v>80</v>
      </c>
      <c r="D20" s="48">
        <f t="shared" si="0"/>
        <v>80</v>
      </c>
    </row>
    <row r="21" spans="1:4" ht="15" x14ac:dyDescent="0.25">
      <c r="A21" s="54" t="s">
        <v>72</v>
      </c>
      <c r="B21" s="54">
        <v>1</v>
      </c>
      <c r="C21" s="48">
        <v>800</v>
      </c>
      <c r="D21" s="48">
        <f t="shared" si="0"/>
        <v>800</v>
      </c>
    </row>
    <row r="22" spans="1:4" ht="15" x14ac:dyDescent="0.25">
      <c r="A22" s="54" t="s">
        <v>73</v>
      </c>
      <c r="B22" s="54">
        <v>1</v>
      </c>
      <c r="C22" s="48">
        <v>700</v>
      </c>
      <c r="D22" s="48">
        <f t="shared" si="0"/>
        <v>700</v>
      </c>
    </row>
    <row r="23" spans="1:4" ht="15" x14ac:dyDescent="0.25">
      <c r="A23" s="54" t="s">
        <v>74</v>
      </c>
      <c r="B23" s="54">
        <v>1</v>
      </c>
      <c r="C23" s="48">
        <v>600</v>
      </c>
      <c r="D23" s="48">
        <f t="shared" si="0"/>
        <v>600</v>
      </c>
    </row>
    <row r="24" spans="1:4" ht="15" x14ac:dyDescent="0.25">
      <c r="A24" s="54" t="s">
        <v>75</v>
      </c>
      <c r="B24" s="54">
        <v>1</v>
      </c>
      <c r="C24" s="48">
        <v>125</v>
      </c>
      <c r="D24" s="48">
        <f t="shared" si="0"/>
        <v>125</v>
      </c>
    </row>
    <row r="25" spans="1:4" ht="15" x14ac:dyDescent="0.25">
      <c r="A25" s="54" t="s">
        <v>76</v>
      </c>
      <c r="B25" s="54">
        <v>1</v>
      </c>
      <c r="C25" s="48">
        <v>105</v>
      </c>
      <c r="D25" s="48">
        <f t="shared" si="0"/>
        <v>105</v>
      </c>
    </row>
    <row r="26" spans="1:4" ht="15" x14ac:dyDescent="0.25">
      <c r="A26" s="54" t="s">
        <v>77</v>
      </c>
      <c r="B26" s="54">
        <v>1</v>
      </c>
      <c r="C26" s="48">
        <v>37</v>
      </c>
      <c r="D26" s="48">
        <f t="shared" si="0"/>
        <v>37</v>
      </c>
    </row>
    <row r="27" spans="1:4" ht="15" x14ac:dyDescent="0.25">
      <c r="A27" s="54" t="s">
        <v>78</v>
      </c>
      <c r="B27" s="54">
        <v>1</v>
      </c>
      <c r="C27" s="48">
        <v>760</v>
      </c>
      <c r="D27" s="48">
        <f t="shared" si="0"/>
        <v>760</v>
      </c>
    </row>
    <row r="28" spans="1:4" ht="15" x14ac:dyDescent="0.25">
      <c r="A28" s="54" t="s">
        <v>79</v>
      </c>
      <c r="B28" s="54">
        <v>1</v>
      </c>
      <c r="C28" s="48">
        <v>150</v>
      </c>
      <c r="D28" s="48">
        <f t="shared" si="0"/>
        <v>150</v>
      </c>
    </row>
    <row r="29" spans="1:4" ht="15" x14ac:dyDescent="0.25">
      <c r="A29" s="54" t="s">
        <v>80</v>
      </c>
      <c r="B29" s="54">
        <v>1</v>
      </c>
      <c r="C29" s="48">
        <v>150</v>
      </c>
      <c r="D29" s="60">
        <f t="shared" si="0"/>
        <v>150</v>
      </c>
    </row>
    <row r="30" spans="1:4" ht="15" x14ac:dyDescent="0.25">
      <c r="A30" s="54" t="s">
        <v>54</v>
      </c>
      <c r="B30" s="54"/>
      <c r="C30" s="54"/>
      <c r="D30" s="48">
        <f>SUM(D3:D29)</f>
        <v>5869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7" sqref="C7"/>
    </sheetView>
  </sheetViews>
  <sheetFormatPr defaultRowHeight="13.2" x14ac:dyDescent="0.25"/>
  <cols>
    <col min="1" max="1" width="12.5546875" bestFit="1" customWidth="1"/>
    <col min="2" max="2" width="21" bestFit="1" customWidth="1"/>
    <col min="3" max="3" width="9.88671875" bestFit="1" customWidth="1"/>
    <col min="4" max="5" width="9.88671875" customWidth="1"/>
    <col min="6" max="6" width="6.66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47</v>
      </c>
      <c r="E1" s="1" t="s">
        <v>48</v>
      </c>
      <c r="F1" s="1" t="s">
        <v>3</v>
      </c>
    </row>
    <row r="2" spans="1:6" x14ac:dyDescent="0.25">
      <c r="A2" s="1" t="s">
        <v>4</v>
      </c>
      <c r="B2" s="2">
        <v>18</v>
      </c>
      <c r="C2" s="2">
        <f>B2</f>
        <v>18</v>
      </c>
      <c r="D2" s="2">
        <f>B2</f>
        <v>18</v>
      </c>
      <c r="E2" s="2">
        <f>B2</f>
        <v>18</v>
      </c>
      <c r="F2" s="3">
        <f>C2+D2+E2</f>
        <v>54</v>
      </c>
    </row>
    <row r="3" spans="1:6" x14ac:dyDescent="0.25">
      <c r="A3" s="1" t="s">
        <v>5</v>
      </c>
      <c r="B3" s="2">
        <v>23</v>
      </c>
      <c r="C3" s="2">
        <f t="shared" ref="C3:C11" si="0">B3</f>
        <v>23</v>
      </c>
      <c r="D3" s="2">
        <f t="shared" ref="D3:D11" si="1">B3</f>
        <v>23</v>
      </c>
      <c r="E3" s="2">
        <f t="shared" ref="E3:E11" si="2">B3</f>
        <v>23</v>
      </c>
      <c r="F3" s="3">
        <f t="shared" ref="F3:F11" si="3">C3+D3+E3</f>
        <v>69</v>
      </c>
    </row>
    <row r="4" spans="1:6" x14ac:dyDescent="0.25">
      <c r="A4" s="1" t="s">
        <v>6</v>
      </c>
      <c r="B4" s="2">
        <v>17</v>
      </c>
      <c r="C4" s="2">
        <f t="shared" si="0"/>
        <v>17</v>
      </c>
      <c r="D4" s="2">
        <f t="shared" si="1"/>
        <v>17</v>
      </c>
      <c r="E4" s="2">
        <f t="shared" si="2"/>
        <v>17</v>
      </c>
      <c r="F4" s="3">
        <f t="shared" si="3"/>
        <v>51</v>
      </c>
    </row>
    <row r="5" spans="1:6" x14ac:dyDescent="0.25">
      <c r="A5" s="1" t="s">
        <v>7</v>
      </c>
      <c r="B5" s="2">
        <v>19</v>
      </c>
      <c r="C5" s="2">
        <f t="shared" si="0"/>
        <v>19</v>
      </c>
      <c r="D5" s="2">
        <f t="shared" si="1"/>
        <v>19</v>
      </c>
      <c r="E5" s="2">
        <f t="shared" si="2"/>
        <v>19</v>
      </c>
      <c r="F5" s="3">
        <f t="shared" si="3"/>
        <v>57</v>
      </c>
    </row>
    <row r="6" spans="1:6" x14ac:dyDescent="0.25">
      <c r="A6" s="1" t="s">
        <v>8</v>
      </c>
      <c r="B6" s="2">
        <v>10</v>
      </c>
      <c r="C6" s="2">
        <f t="shared" si="0"/>
        <v>10</v>
      </c>
      <c r="D6" s="2">
        <f t="shared" si="1"/>
        <v>10</v>
      </c>
      <c r="E6" s="2">
        <f t="shared" si="2"/>
        <v>10</v>
      </c>
      <c r="F6" s="3">
        <f t="shared" si="3"/>
        <v>30</v>
      </c>
    </row>
    <row r="7" spans="1:6" x14ac:dyDescent="0.25">
      <c r="A7" s="1" t="s">
        <v>9</v>
      </c>
      <c r="B7" s="2">
        <v>19</v>
      </c>
      <c r="C7" s="2">
        <f t="shared" si="0"/>
        <v>19</v>
      </c>
      <c r="D7" s="2">
        <f t="shared" si="1"/>
        <v>19</v>
      </c>
      <c r="E7" s="2">
        <f t="shared" si="2"/>
        <v>19</v>
      </c>
      <c r="F7" s="3">
        <f t="shared" si="3"/>
        <v>57</v>
      </c>
    </row>
    <row r="8" spans="1:6" x14ac:dyDescent="0.25">
      <c r="A8" s="1" t="s">
        <v>10</v>
      </c>
      <c r="B8" s="2">
        <v>20</v>
      </c>
      <c r="C8" s="2">
        <f t="shared" si="0"/>
        <v>20</v>
      </c>
      <c r="D8" s="2">
        <f t="shared" si="1"/>
        <v>20</v>
      </c>
      <c r="E8" s="2">
        <f t="shared" si="2"/>
        <v>20</v>
      </c>
      <c r="F8" s="3">
        <f t="shared" si="3"/>
        <v>60</v>
      </c>
    </row>
    <row r="9" spans="1:6" x14ac:dyDescent="0.25">
      <c r="A9" s="1" t="s">
        <v>11</v>
      </c>
      <c r="B9" s="2">
        <v>20</v>
      </c>
      <c r="C9" s="2">
        <f t="shared" si="0"/>
        <v>20</v>
      </c>
      <c r="D9" s="2">
        <f t="shared" si="1"/>
        <v>20</v>
      </c>
      <c r="E9" s="2">
        <f t="shared" si="2"/>
        <v>20</v>
      </c>
      <c r="F9" s="3">
        <f t="shared" si="3"/>
        <v>60</v>
      </c>
    </row>
    <row r="10" spans="1:6" x14ac:dyDescent="0.25">
      <c r="A10" s="1" t="s">
        <v>12</v>
      </c>
      <c r="B10" s="2">
        <v>16</v>
      </c>
      <c r="C10" s="2">
        <f t="shared" si="0"/>
        <v>16</v>
      </c>
      <c r="D10" s="2">
        <f t="shared" si="1"/>
        <v>16</v>
      </c>
      <c r="E10" s="2">
        <f t="shared" si="2"/>
        <v>16</v>
      </c>
      <c r="F10" s="3">
        <f t="shared" si="3"/>
        <v>48</v>
      </c>
    </row>
    <row r="11" spans="1:6" x14ac:dyDescent="0.25">
      <c r="A11" s="1" t="s">
        <v>13</v>
      </c>
      <c r="B11" s="2">
        <v>12</v>
      </c>
      <c r="C11" s="2">
        <f t="shared" si="0"/>
        <v>12</v>
      </c>
      <c r="D11" s="2">
        <f t="shared" si="1"/>
        <v>12</v>
      </c>
      <c r="E11" s="2">
        <f t="shared" si="2"/>
        <v>12</v>
      </c>
      <c r="F11" s="3">
        <f t="shared" si="3"/>
        <v>36</v>
      </c>
    </row>
    <row r="12" spans="1:6" x14ac:dyDescent="0.25">
      <c r="A12" s="1"/>
      <c r="B12" s="3">
        <f>SUM(B2:B11)</f>
        <v>174</v>
      </c>
      <c r="C12" s="3">
        <f t="shared" ref="C12" si="4">SUM(C2:C11)</f>
        <v>174</v>
      </c>
      <c r="D12" s="3">
        <f>SUM(D2:D11)</f>
        <v>174</v>
      </c>
      <c r="E12" s="3">
        <f>SUM(E2:E11)</f>
        <v>174</v>
      </c>
      <c r="F12" s="3">
        <f>SUM(F2:F11)</f>
        <v>522</v>
      </c>
    </row>
  </sheetData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D17" sqref="D17"/>
    </sheetView>
  </sheetViews>
  <sheetFormatPr defaultRowHeight="13.2" x14ac:dyDescent="0.25"/>
  <cols>
    <col min="1" max="1" width="37.88671875" customWidth="1"/>
    <col min="2" max="2" width="7.5546875" bestFit="1" customWidth="1"/>
    <col min="3" max="3" width="57.33203125" customWidth="1"/>
    <col min="4" max="4" width="32.88671875" customWidth="1"/>
  </cols>
  <sheetData>
    <row r="1" spans="1:4" ht="25.2" thickBot="1" x14ac:dyDescent="0.45">
      <c r="A1" s="4" t="s">
        <v>31</v>
      </c>
      <c r="B1" s="5"/>
      <c r="C1" s="5"/>
      <c r="D1" s="6"/>
    </row>
    <row r="2" spans="1:4" x14ac:dyDescent="0.25">
      <c r="A2" s="7"/>
      <c r="D2" s="8"/>
    </row>
    <row r="3" spans="1:4" x14ac:dyDescent="0.25">
      <c r="A3" s="7"/>
      <c r="D3" s="8"/>
    </row>
    <row r="4" spans="1:4" ht="21" thickBot="1" x14ac:dyDescent="0.4">
      <c r="A4" s="9" t="s">
        <v>14</v>
      </c>
      <c r="B4" s="10"/>
      <c r="C4" s="10"/>
      <c r="D4" s="8"/>
    </row>
    <row r="5" spans="1:4" x14ac:dyDescent="0.25">
      <c r="A5" s="7"/>
      <c r="D5" s="8"/>
    </row>
    <row r="6" spans="1:4" ht="15" x14ac:dyDescent="0.25">
      <c r="A6" s="11" t="s">
        <v>15</v>
      </c>
      <c r="B6" s="12"/>
      <c r="C6" s="12">
        <v>8</v>
      </c>
      <c r="D6" s="8"/>
    </row>
    <row r="7" spans="1:4" ht="15" x14ac:dyDescent="0.25">
      <c r="A7" s="11" t="s">
        <v>16</v>
      </c>
      <c r="B7" s="12" t="s">
        <v>16</v>
      </c>
      <c r="C7" s="12"/>
      <c r="D7" s="8"/>
    </row>
    <row r="8" spans="1:4" ht="15" x14ac:dyDescent="0.25">
      <c r="A8" s="11" t="s">
        <v>17</v>
      </c>
      <c r="B8" s="12"/>
      <c r="C8" s="12">
        <f>'SRO Days'!C12</f>
        <v>174</v>
      </c>
      <c r="D8" s="8"/>
    </row>
    <row r="9" spans="1:4" ht="15" x14ac:dyDescent="0.25">
      <c r="A9" s="11"/>
      <c r="B9" s="12"/>
      <c r="C9" s="12"/>
      <c r="D9" s="8"/>
    </row>
    <row r="10" spans="1:4" ht="15" x14ac:dyDescent="0.25">
      <c r="A10" s="11" t="s">
        <v>18</v>
      </c>
      <c r="B10" s="12"/>
      <c r="C10" s="12">
        <f>C6*C8</f>
        <v>1392</v>
      </c>
      <c r="D10" s="8"/>
    </row>
    <row r="11" spans="1:4" ht="15" x14ac:dyDescent="0.25">
      <c r="A11" s="11" t="s">
        <v>19</v>
      </c>
      <c r="B11" s="12"/>
      <c r="C11" s="12">
        <v>39.340000000000003</v>
      </c>
      <c r="D11" s="8"/>
    </row>
    <row r="12" spans="1:4" ht="15" x14ac:dyDescent="0.25">
      <c r="A12" s="11" t="s">
        <v>20</v>
      </c>
      <c r="B12" s="12"/>
      <c r="C12" s="12">
        <f>C11+C10</f>
        <v>1431.34</v>
      </c>
      <c r="D12" s="8"/>
    </row>
    <row r="13" spans="1:4" ht="15" x14ac:dyDescent="0.25">
      <c r="A13" s="11" t="s">
        <v>90</v>
      </c>
      <c r="B13" s="13"/>
      <c r="C13" s="13">
        <v>31.32</v>
      </c>
      <c r="D13" s="8"/>
    </row>
    <row r="14" spans="1:4" ht="15" x14ac:dyDescent="0.25">
      <c r="A14" s="37" t="s">
        <v>91</v>
      </c>
      <c r="B14" s="13"/>
      <c r="C14" s="40">
        <f>+C13*A15</f>
        <v>0.93959999999999999</v>
      </c>
      <c r="D14" s="8"/>
    </row>
    <row r="15" spans="1:4" ht="15" x14ac:dyDescent="0.25">
      <c r="A15" s="38">
        <v>0.03</v>
      </c>
      <c r="B15" s="13"/>
      <c r="C15" s="15">
        <f>+C13+C14</f>
        <v>32.259599999999999</v>
      </c>
      <c r="D15" s="8"/>
    </row>
    <row r="16" spans="1:4" ht="15.6" thickBot="1" x14ac:dyDescent="0.3">
      <c r="A16" s="16" t="s">
        <v>30</v>
      </c>
      <c r="B16" s="17"/>
      <c r="C16" s="18">
        <f>+C15*C12</f>
        <v>46174.455863999996</v>
      </c>
      <c r="D16" s="8"/>
    </row>
    <row r="17" spans="1:7" ht="15.6" x14ac:dyDescent="0.3">
      <c r="A17" s="19" t="s">
        <v>21</v>
      </c>
      <c r="C17" s="20">
        <f>C16</f>
        <v>46174.455863999996</v>
      </c>
      <c r="D17" s="8"/>
    </row>
    <row r="18" spans="1:7" x14ac:dyDescent="0.25">
      <c r="A18" s="7"/>
      <c r="D18" s="8"/>
    </row>
    <row r="19" spans="1:7" x14ac:dyDescent="0.25">
      <c r="A19" s="7"/>
      <c r="D19" s="8"/>
    </row>
    <row r="20" spans="1:7" ht="15" x14ac:dyDescent="0.25">
      <c r="A20" s="21" t="s">
        <v>22</v>
      </c>
      <c r="B20" s="22">
        <v>6.2E-2</v>
      </c>
      <c r="C20" s="23">
        <f>SUM(C17*B20)</f>
        <v>2862.8162635679996</v>
      </c>
      <c r="D20" s="8"/>
    </row>
    <row r="21" spans="1:7" ht="15" x14ac:dyDescent="0.25">
      <c r="A21" s="21" t="s">
        <v>23</v>
      </c>
      <c r="B21" s="24">
        <v>1.4500000000000001E-2</v>
      </c>
      <c r="C21" s="23">
        <f>SUM(C17*B21)</f>
        <v>669.52961002799998</v>
      </c>
      <c r="D21" s="8"/>
    </row>
    <row r="22" spans="1:7" ht="15" x14ac:dyDescent="0.25">
      <c r="A22" s="21" t="s">
        <v>24</v>
      </c>
      <c r="B22" s="39">
        <v>1.298E-2</v>
      </c>
      <c r="C22" s="23">
        <f>SUM(C17*B22)</f>
        <v>599.34443711471999</v>
      </c>
      <c r="D22" s="8"/>
      <c r="G22">
        <f>118/3</f>
        <v>39.333333333333336</v>
      </c>
    </row>
    <row r="23" spans="1:7" ht="15" x14ac:dyDescent="0.25">
      <c r="A23" s="21" t="s">
        <v>25</v>
      </c>
      <c r="B23" s="24">
        <v>5.4899999999999997E-2</v>
      </c>
      <c r="C23" s="23">
        <f>SUM(C17*B23)</f>
        <v>2534.9776269335998</v>
      </c>
      <c r="D23" s="8"/>
    </row>
    <row r="24" spans="1:7" ht="15" x14ac:dyDescent="0.25">
      <c r="A24" s="26" t="s">
        <v>26</v>
      </c>
      <c r="B24" s="27"/>
      <c r="C24" s="28">
        <f>SUM(C20:C23)</f>
        <v>6666.667937644319</v>
      </c>
      <c r="D24" s="8"/>
    </row>
    <row r="25" spans="1:7" x14ac:dyDescent="0.25">
      <c r="A25" s="7"/>
      <c r="D25" s="8"/>
    </row>
    <row r="26" spans="1:7" ht="15" x14ac:dyDescent="0.25">
      <c r="A26" s="21" t="s">
        <v>27</v>
      </c>
      <c r="C26" s="29">
        <f>C17+C24</f>
        <v>52841.123801644317</v>
      </c>
      <c r="D26" s="8"/>
    </row>
    <row r="27" spans="1:7" ht="15" x14ac:dyDescent="0.25">
      <c r="A27" s="21" t="s">
        <v>28</v>
      </c>
      <c r="B27" s="31">
        <v>0.04</v>
      </c>
      <c r="C27" s="23">
        <f>SUM(C26*B27)</f>
        <v>2113.6449520657725</v>
      </c>
      <c r="D27" s="8"/>
    </row>
    <row r="28" spans="1:7" ht="15" x14ac:dyDescent="0.25">
      <c r="A28" s="53" t="s">
        <v>81</v>
      </c>
      <c r="B28" s="54">
        <v>0</v>
      </c>
      <c r="C28" s="54">
        <f>B28</f>
        <v>0</v>
      </c>
      <c r="D28" s="8"/>
    </row>
    <row r="29" spans="1:7" ht="15" x14ac:dyDescent="0.25">
      <c r="A29" s="53" t="s">
        <v>29</v>
      </c>
      <c r="B29" s="54"/>
      <c r="C29" s="52">
        <f>C26+C27+C28</f>
        <v>54954.768753710086</v>
      </c>
      <c r="D29" s="8"/>
    </row>
    <row r="30" spans="1:7" ht="17.399999999999999" x14ac:dyDescent="0.3">
      <c r="A30" s="32"/>
      <c r="B30" s="33"/>
      <c r="C30" s="41"/>
      <c r="D30" s="8"/>
    </row>
    <row r="31" spans="1:7" x14ac:dyDescent="0.25">
      <c r="A31" s="7"/>
      <c r="D31" s="8"/>
    </row>
    <row r="32" spans="1:7" x14ac:dyDescent="0.25">
      <c r="A32" s="7"/>
      <c r="D32" s="8"/>
    </row>
    <row r="33" spans="1:4" ht="13.8" thickBot="1" x14ac:dyDescent="0.3">
      <c r="A33" s="34"/>
      <c r="B33" s="35"/>
      <c r="C33" s="35"/>
      <c r="D33" s="36"/>
    </row>
    <row r="35" spans="1:4" x14ac:dyDescent="0.25">
      <c r="C35" s="29"/>
    </row>
  </sheetData>
  <pageMargins left="0.7" right="0.7" top="0.75" bottom="0.75" header="0.3" footer="0.3"/>
  <pageSetup scale="91" orientation="landscape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C11" sqref="C11"/>
    </sheetView>
  </sheetViews>
  <sheetFormatPr defaultRowHeight="13.2" x14ac:dyDescent="0.25"/>
  <cols>
    <col min="1" max="1" width="37.88671875" customWidth="1"/>
    <col min="2" max="2" width="11.44140625" bestFit="1" customWidth="1"/>
    <col min="3" max="3" width="57.33203125" customWidth="1"/>
    <col min="4" max="4" width="32.88671875" customWidth="1"/>
  </cols>
  <sheetData>
    <row r="1" spans="1:4" ht="25.2" thickBot="1" x14ac:dyDescent="0.45">
      <c r="A1" s="4" t="s">
        <v>31</v>
      </c>
      <c r="B1" s="5"/>
      <c r="C1" s="5"/>
      <c r="D1" s="6"/>
    </row>
    <row r="2" spans="1:4" x14ac:dyDescent="0.25">
      <c r="A2" s="7"/>
      <c r="D2" s="8"/>
    </row>
    <row r="3" spans="1:4" x14ac:dyDescent="0.25">
      <c r="A3" s="7"/>
      <c r="D3" s="8"/>
    </row>
    <row r="4" spans="1:4" ht="21" thickBot="1" x14ac:dyDescent="0.4">
      <c r="A4" s="9" t="s">
        <v>14</v>
      </c>
      <c r="B4" s="10"/>
      <c r="C4" s="10"/>
      <c r="D4" s="8"/>
    </row>
    <row r="5" spans="1:4" x14ac:dyDescent="0.25">
      <c r="A5" s="7"/>
      <c r="D5" s="8"/>
    </row>
    <row r="6" spans="1:4" ht="15" x14ac:dyDescent="0.25">
      <c r="A6" s="11" t="s">
        <v>15</v>
      </c>
      <c r="B6" s="12"/>
      <c r="C6" s="12">
        <v>8</v>
      </c>
      <c r="D6" s="8"/>
    </row>
    <row r="7" spans="1:4" ht="15" x14ac:dyDescent="0.25">
      <c r="A7" s="11" t="s">
        <v>16</v>
      </c>
      <c r="B7" s="12" t="s">
        <v>16</v>
      </c>
      <c r="C7" s="12"/>
      <c r="D7" s="8"/>
    </row>
    <row r="8" spans="1:4" ht="15" x14ac:dyDescent="0.25">
      <c r="A8" s="11" t="s">
        <v>17</v>
      </c>
      <c r="B8" s="12"/>
      <c r="C8" s="12">
        <f>'SRO Days'!C12</f>
        <v>174</v>
      </c>
      <c r="D8" s="8"/>
    </row>
    <row r="9" spans="1:4" ht="15" x14ac:dyDescent="0.25">
      <c r="A9" s="11"/>
      <c r="B9" s="12"/>
      <c r="C9" s="12"/>
      <c r="D9" s="8"/>
    </row>
    <row r="10" spans="1:4" ht="15" x14ac:dyDescent="0.25">
      <c r="A10" s="11" t="s">
        <v>18</v>
      </c>
      <c r="B10" s="12"/>
      <c r="C10" s="12">
        <f>C6*C8</f>
        <v>1392</v>
      </c>
      <c r="D10" s="8"/>
    </row>
    <row r="11" spans="1:4" ht="15" x14ac:dyDescent="0.25">
      <c r="A11" s="11" t="s">
        <v>19</v>
      </c>
      <c r="B11" s="12"/>
      <c r="C11" s="12">
        <v>39.33</v>
      </c>
      <c r="D11" s="8"/>
    </row>
    <row r="12" spans="1:4" ht="15" x14ac:dyDescent="0.25">
      <c r="A12" s="11" t="s">
        <v>20</v>
      </c>
      <c r="B12" s="12"/>
      <c r="C12" s="12">
        <f>C11+C10</f>
        <v>1431.33</v>
      </c>
      <c r="D12" s="8"/>
    </row>
    <row r="13" spans="1:4" ht="15" x14ac:dyDescent="0.25">
      <c r="A13" s="11" t="s">
        <v>90</v>
      </c>
      <c r="B13" s="13"/>
      <c r="C13" s="13">
        <v>31.32</v>
      </c>
      <c r="D13" s="8"/>
    </row>
    <row r="14" spans="1:4" ht="15" x14ac:dyDescent="0.25">
      <c r="A14" s="37" t="s">
        <v>91</v>
      </c>
      <c r="B14" s="13"/>
      <c r="C14" s="40">
        <f>+C13*A15</f>
        <v>0.93959999999999999</v>
      </c>
      <c r="D14" s="8"/>
    </row>
    <row r="15" spans="1:4" ht="15" x14ac:dyDescent="0.25">
      <c r="A15" s="38">
        <v>0.03</v>
      </c>
      <c r="B15" s="13"/>
      <c r="C15" s="15">
        <f>+C13+C14</f>
        <v>32.259599999999999</v>
      </c>
      <c r="D15" s="8"/>
    </row>
    <row r="16" spans="1:4" ht="15.6" thickBot="1" x14ac:dyDescent="0.3">
      <c r="A16" s="16" t="s">
        <v>30</v>
      </c>
      <c r="B16" s="17"/>
      <c r="C16" s="18">
        <f>+C15*C12</f>
        <v>46174.133267999998</v>
      </c>
      <c r="D16" s="8"/>
    </row>
    <row r="17" spans="1:4" ht="15.6" x14ac:dyDescent="0.3">
      <c r="A17" s="19" t="s">
        <v>21</v>
      </c>
      <c r="C17" s="20">
        <f>C16</f>
        <v>46174.133267999998</v>
      </c>
      <c r="D17" s="8"/>
    </row>
    <row r="18" spans="1:4" x14ac:dyDescent="0.25">
      <c r="A18" s="7"/>
      <c r="D18" s="8"/>
    </row>
    <row r="19" spans="1:4" x14ac:dyDescent="0.25">
      <c r="A19" s="7"/>
      <c r="D19" s="8"/>
    </row>
    <row r="20" spans="1:4" ht="15" x14ac:dyDescent="0.25">
      <c r="A20" s="21" t="s">
        <v>22</v>
      </c>
      <c r="B20" s="22">
        <v>6.2E-2</v>
      </c>
      <c r="C20" s="23">
        <f>SUM(C17*B20)</f>
        <v>2862.7962626159997</v>
      </c>
      <c r="D20" s="8"/>
    </row>
    <row r="21" spans="1:4" ht="15" x14ac:dyDescent="0.25">
      <c r="A21" s="21" t="s">
        <v>23</v>
      </c>
      <c r="B21" s="24">
        <v>1.4500000000000001E-2</v>
      </c>
      <c r="C21" s="23">
        <f>SUM(C17*B21)</f>
        <v>669.52493238600005</v>
      </c>
      <c r="D21" s="8"/>
    </row>
    <row r="22" spans="1:4" ht="15" x14ac:dyDescent="0.25">
      <c r="A22" s="21" t="s">
        <v>24</v>
      </c>
      <c r="B22" s="39">
        <v>1.298E-2</v>
      </c>
      <c r="C22" s="23">
        <f>SUM(C17*B22)</f>
        <v>599.34024981864002</v>
      </c>
      <c r="D22" s="8"/>
    </row>
    <row r="23" spans="1:4" ht="15" x14ac:dyDescent="0.25">
      <c r="A23" s="21" t="s">
        <v>25</v>
      </c>
      <c r="B23" s="24">
        <v>5.4899999999999997E-2</v>
      </c>
      <c r="C23" s="23">
        <f>SUM(C17*B23)</f>
        <v>2534.9599164131996</v>
      </c>
      <c r="D23" s="8"/>
    </row>
    <row r="24" spans="1:4" ht="15" x14ac:dyDescent="0.25">
      <c r="A24" s="26" t="s">
        <v>26</v>
      </c>
      <c r="B24" s="27"/>
      <c r="C24" s="28">
        <f>SUM(C20:C23)</f>
        <v>6666.6213612338388</v>
      </c>
      <c r="D24" s="8"/>
    </row>
    <row r="25" spans="1:4" x14ac:dyDescent="0.25">
      <c r="A25" s="7"/>
      <c r="D25" s="8"/>
    </row>
    <row r="26" spans="1:4" ht="15" x14ac:dyDescent="0.25">
      <c r="A26" s="21" t="s">
        <v>27</v>
      </c>
      <c r="C26" s="29">
        <f>C17+C24</f>
        <v>52840.754629233837</v>
      </c>
      <c r="D26" s="8"/>
    </row>
    <row r="27" spans="1:4" ht="15" x14ac:dyDescent="0.25">
      <c r="A27" s="21" t="s">
        <v>28</v>
      </c>
      <c r="B27" s="31">
        <v>0.04</v>
      </c>
      <c r="C27" s="23">
        <f>SUM(C26*B27)</f>
        <v>2113.6301851693534</v>
      </c>
      <c r="D27" s="8"/>
    </row>
    <row r="28" spans="1:4" ht="15" x14ac:dyDescent="0.25">
      <c r="A28" s="53" t="s">
        <v>84</v>
      </c>
      <c r="B28" s="48">
        <f>'Essential Equipment'!D30</f>
        <v>5869</v>
      </c>
      <c r="C28" s="48">
        <f>B28</f>
        <v>5869</v>
      </c>
      <c r="D28" s="8"/>
    </row>
    <row r="29" spans="1:4" ht="15" x14ac:dyDescent="0.25">
      <c r="A29" s="53" t="s">
        <v>29</v>
      </c>
      <c r="B29" s="54"/>
      <c r="C29" s="52">
        <f>C26+C27+C28</f>
        <v>60823.384814403194</v>
      </c>
      <c r="D29" s="8"/>
    </row>
    <row r="30" spans="1:4" ht="17.399999999999999" x14ac:dyDescent="0.3">
      <c r="A30" s="32"/>
      <c r="B30" s="33"/>
      <c r="C30" s="41"/>
      <c r="D30" s="8"/>
    </row>
    <row r="31" spans="1:4" x14ac:dyDescent="0.25">
      <c r="A31" s="7"/>
      <c r="D31" s="8"/>
    </row>
    <row r="32" spans="1:4" x14ac:dyDescent="0.25">
      <c r="A32" s="7"/>
      <c r="D32" s="8"/>
    </row>
    <row r="33" spans="1:4" ht="13.8" thickBot="1" x14ac:dyDescent="0.3">
      <c r="A33" s="34"/>
      <c r="B33" s="35"/>
      <c r="C33" s="35"/>
      <c r="D33" s="36"/>
    </row>
    <row r="35" spans="1:4" x14ac:dyDescent="0.25">
      <c r="C35" s="29"/>
    </row>
  </sheetData>
  <pageMargins left="0.7" right="0.7" top="0.75" bottom="0.75" header="0.3" footer="0.3"/>
  <pageSetup scale="91"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workbookViewId="0">
      <selection activeCell="C11" sqref="C11"/>
    </sheetView>
  </sheetViews>
  <sheetFormatPr defaultRowHeight="13.2" x14ac:dyDescent="0.25"/>
  <cols>
    <col min="1" max="1" width="37.88671875" customWidth="1"/>
    <col min="2" max="2" width="13.88671875" bestFit="1" customWidth="1"/>
    <col min="3" max="3" width="57.33203125" customWidth="1"/>
    <col min="4" max="4" width="32.88671875" customWidth="1"/>
  </cols>
  <sheetData>
    <row r="1" spans="1:4" ht="25.2" thickBot="1" x14ac:dyDescent="0.45">
      <c r="A1" s="4" t="s">
        <v>31</v>
      </c>
      <c r="B1" s="5"/>
      <c r="C1" s="5"/>
      <c r="D1" s="6"/>
    </row>
    <row r="2" spans="1:4" x14ac:dyDescent="0.25">
      <c r="A2" s="7"/>
      <c r="D2" s="8"/>
    </row>
    <row r="3" spans="1:4" x14ac:dyDescent="0.25">
      <c r="A3" s="7"/>
      <c r="D3" s="8"/>
    </row>
    <row r="4" spans="1:4" ht="21" thickBot="1" x14ac:dyDescent="0.4">
      <c r="A4" s="9" t="s">
        <v>14</v>
      </c>
      <c r="B4" s="10"/>
      <c r="C4" s="10"/>
      <c r="D4" s="8"/>
    </row>
    <row r="5" spans="1:4" x14ac:dyDescent="0.25">
      <c r="A5" s="7"/>
      <c r="D5" s="8"/>
    </row>
    <row r="6" spans="1:4" ht="15" x14ac:dyDescent="0.25">
      <c r="A6" s="11" t="s">
        <v>15</v>
      </c>
      <c r="B6" s="12"/>
      <c r="C6" s="12">
        <v>8</v>
      </c>
      <c r="D6" s="8"/>
    </row>
    <row r="7" spans="1:4" ht="15" x14ac:dyDescent="0.25">
      <c r="A7" s="11" t="s">
        <v>16</v>
      </c>
      <c r="B7" s="12" t="s">
        <v>16</v>
      </c>
      <c r="C7" s="12"/>
      <c r="D7" s="8"/>
    </row>
    <row r="8" spans="1:4" ht="15" x14ac:dyDescent="0.25">
      <c r="A8" s="11" t="s">
        <v>17</v>
      </c>
      <c r="B8" s="12"/>
      <c r="C8" s="12">
        <f>'SRO Days'!C12</f>
        <v>174</v>
      </c>
      <c r="D8" s="8"/>
    </row>
    <row r="9" spans="1:4" ht="15" x14ac:dyDescent="0.25">
      <c r="A9" s="11"/>
      <c r="B9" s="12"/>
      <c r="C9" s="12"/>
      <c r="D9" s="8"/>
    </row>
    <row r="10" spans="1:4" ht="15" x14ac:dyDescent="0.25">
      <c r="A10" s="11" t="s">
        <v>18</v>
      </c>
      <c r="B10" s="12"/>
      <c r="C10" s="12">
        <f>C6*C8</f>
        <v>1392</v>
      </c>
      <c r="D10" s="8"/>
    </row>
    <row r="11" spans="1:4" ht="15" x14ac:dyDescent="0.25">
      <c r="A11" s="11" t="s">
        <v>19</v>
      </c>
      <c r="B11" s="12"/>
      <c r="C11" s="12">
        <v>39.33</v>
      </c>
      <c r="D11" s="8"/>
    </row>
    <row r="12" spans="1:4" ht="15" x14ac:dyDescent="0.25">
      <c r="A12" s="11" t="s">
        <v>20</v>
      </c>
      <c r="B12" s="12"/>
      <c r="C12" s="12">
        <f>C11+C10</f>
        <v>1431.33</v>
      </c>
      <c r="D12" s="8"/>
    </row>
    <row r="13" spans="1:4" ht="15" x14ac:dyDescent="0.25">
      <c r="A13" s="11" t="s">
        <v>90</v>
      </c>
      <c r="B13" s="13"/>
      <c r="C13" s="13">
        <v>31.32</v>
      </c>
      <c r="D13" s="8"/>
    </row>
    <row r="14" spans="1:4" ht="15" x14ac:dyDescent="0.25">
      <c r="A14" s="37" t="s">
        <v>91</v>
      </c>
      <c r="B14" s="13"/>
      <c r="C14" s="40">
        <f>+C13*A15</f>
        <v>0.93959999999999999</v>
      </c>
      <c r="D14" s="8"/>
    </row>
    <row r="15" spans="1:4" ht="15" x14ac:dyDescent="0.25">
      <c r="A15" s="38">
        <v>0.03</v>
      </c>
      <c r="B15" s="13"/>
      <c r="C15" s="15">
        <f>+C13+C14</f>
        <v>32.259599999999999</v>
      </c>
      <c r="D15" s="8"/>
    </row>
    <row r="16" spans="1:4" ht="15.6" thickBot="1" x14ac:dyDescent="0.3">
      <c r="A16" s="16" t="s">
        <v>30</v>
      </c>
      <c r="B16" s="17"/>
      <c r="C16" s="18">
        <f>+C15*C12</f>
        <v>46174.133267999998</v>
      </c>
      <c r="D16" s="8"/>
    </row>
    <row r="17" spans="1:4" ht="15.6" x14ac:dyDescent="0.3">
      <c r="A17" s="19" t="s">
        <v>21</v>
      </c>
      <c r="C17" s="20">
        <f>C16</f>
        <v>46174.133267999998</v>
      </c>
      <c r="D17" s="8"/>
    </row>
    <row r="18" spans="1:4" x14ac:dyDescent="0.25">
      <c r="A18" s="7"/>
      <c r="D18" s="8"/>
    </row>
    <row r="19" spans="1:4" x14ac:dyDescent="0.25">
      <c r="A19" s="7"/>
      <c r="D19" s="8"/>
    </row>
    <row r="20" spans="1:4" ht="15" x14ac:dyDescent="0.25">
      <c r="A20" s="21" t="s">
        <v>22</v>
      </c>
      <c r="B20" s="22">
        <v>6.2E-2</v>
      </c>
      <c r="C20" s="23">
        <f>SUM(C17*B20)</f>
        <v>2862.7962626159997</v>
      </c>
      <c r="D20" s="8"/>
    </row>
    <row r="21" spans="1:4" ht="15" x14ac:dyDescent="0.25">
      <c r="A21" s="21" t="s">
        <v>23</v>
      </c>
      <c r="B21" s="24">
        <v>1.4500000000000001E-2</v>
      </c>
      <c r="C21" s="23">
        <f>SUM(C17*B21)</f>
        <v>669.52493238600005</v>
      </c>
      <c r="D21" s="8"/>
    </row>
    <row r="22" spans="1:4" ht="15" x14ac:dyDescent="0.25">
      <c r="A22" s="21" t="s">
        <v>24</v>
      </c>
      <c r="B22" s="39">
        <v>1.298E-2</v>
      </c>
      <c r="C22" s="23">
        <f>SUM(C17*B22)</f>
        <v>599.34024981864002</v>
      </c>
      <c r="D22" s="8"/>
    </row>
    <row r="23" spans="1:4" ht="15" x14ac:dyDescent="0.25">
      <c r="A23" s="21" t="s">
        <v>25</v>
      </c>
      <c r="B23" s="24">
        <v>5.4899999999999997E-2</v>
      </c>
      <c r="C23" s="23">
        <f>SUM(C17*B23)</f>
        <v>2534.9599164131996</v>
      </c>
      <c r="D23" s="8"/>
    </row>
    <row r="24" spans="1:4" ht="15" x14ac:dyDescent="0.25">
      <c r="A24" s="26" t="s">
        <v>26</v>
      </c>
      <c r="B24" s="27"/>
      <c r="C24" s="28">
        <f>SUM(C20:C23)</f>
        <v>6666.6213612338388</v>
      </c>
      <c r="D24" s="8"/>
    </row>
    <row r="25" spans="1:4" x14ac:dyDescent="0.25">
      <c r="A25" s="7"/>
      <c r="D25" s="8"/>
    </row>
    <row r="26" spans="1:4" ht="15" x14ac:dyDescent="0.25">
      <c r="A26" s="21" t="s">
        <v>27</v>
      </c>
      <c r="C26" s="29">
        <f>C17+C24</f>
        <v>52840.754629233837</v>
      </c>
      <c r="D26" s="8"/>
    </row>
    <row r="27" spans="1:4" ht="15" x14ac:dyDescent="0.25">
      <c r="A27" s="21" t="s">
        <v>28</v>
      </c>
      <c r="B27" s="31">
        <v>0.04</v>
      </c>
      <c r="C27" s="23">
        <f>SUM(C26*B27)</f>
        <v>2113.6301851693534</v>
      </c>
      <c r="D27" s="8"/>
    </row>
    <row r="28" spans="1:4" ht="17.399999999999999" x14ac:dyDescent="0.3">
      <c r="A28" s="55" t="s">
        <v>82</v>
      </c>
      <c r="B28" s="56">
        <f>'Essential Equipment'!D30</f>
        <v>5869</v>
      </c>
      <c r="C28" s="56">
        <f>B28</f>
        <v>5869</v>
      </c>
      <c r="D28" s="8"/>
    </row>
    <row r="29" spans="1:4" ht="17.399999999999999" x14ac:dyDescent="0.3">
      <c r="A29" s="55" t="s">
        <v>29</v>
      </c>
      <c r="B29" s="57"/>
      <c r="C29" s="58">
        <f>C26+C27+C28</f>
        <v>60823.384814403194</v>
      </c>
      <c r="D29" s="8"/>
    </row>
    <row r="30" spans="1:4" ht="17.399999999999999" x14ac:dyDescent="0.3">
      <c r="A30" s="32"/>
      <c r="B30" s="33"/>
      <c r="C30" s="41"/>
      <c r="D30" s="8"/>
    </row>
    <row r="31" spans="1:4" x14ac:dyDescent="0.25">
      <c r="A31" s="7"/>
      <c r="D31" s="8"/>
    </row>
    <row r="32" spans="1:4" x14ac:dyDescent="0.25">
      <c r="A32" s="7"/>
      <c r="D32" s="8"/>
    </row>
    <row r="33" spans="1:4" ht="13.8" thickBot="1" x14ac:dyDescent="0.3">
      <c r="A33" s="34"/>
      <c r="B33" s="35"/>
      <c r="C33" s="35"/>
      <c r="D33" s="36"/>
    </row>
    <row r="35" spans="1:4" x14ac:dyDescent="0.25">
      <c r="C35" s="29"/>
    </row>
  </sheetData>
  <pageMargins left="0.7" right="0.7" top="0.75" bottom="0.75" header="0.3" footer="0.3"/>
  <pageSetup scale="91" orientation="landscape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Q29" sqref="Q29"/>
    </sheetView>
  </sheetViews>
  <sheetFormatPr defaultRowHeight="13.2" x14ac:dyDescent="0.25"/>
  <cols>
    <col min="1" max="1" width="49.6640625" customWidth="1"/>
    <col min="2" max="2" width="10.109375" bestFit="1" customWidth="1"/>
    <col min="3" max="3" width="20.44140625" bestFit="1" customWidth="1"/>
    <col min="4" max="4" width="10.6640625" bestFit="1" customWidth="1"/>
    <col min="5" max="5" width="7" customWidth="1"/>
    <col min="6" max="6" width="20.5546875" customWidth="1"/>
    <col min="7" max="7" width="16.5546875" customWidth="1"/>
    <col min="9" max="9" width="22.33203125" customWidth="1"/>
    <col min="11" max="11" width="40.33203125" customWidth="1"/>
    <col min="14" max="14" width="12" bestFit="1" customWidth="1"/>
  </cols>
  <sheetData>
    <row r="1" spans="1:14" ht="25.2" thickBot="1" x14ac:dyDescent="0.45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5"/>
      <c r="K1" s="6"/>
    </row>
    <row r="2" spans="1:14" x14ac:dyDescent="0.25">
      <c r="A2" s="7"/>
      <c r="K2" s="8"/>
    </row>
    <row r="3" spans="1:14" x14ac:dyDescent="0.25">
      <c r="A3" s="7"/>
      <c r="K3" s="8"/>
    </row>
    <row r="4" spans="1:14" ht="21" thickBot="1" x14ac:dyDescent="0.4">
      <c r="A4" s="9" t="s">
        <v>85</v>
      </c>
      <c r="B4" s="10"/>
      <c r="C4" s="10"/>
      <c r="K4" s="49"/>
    </row>
    <row r="5" spans="1:14" ht="15" x14ac:dyDescent="0.25">
      <c r="A5" s="7"/>
      <c r="G5" t="s">
        <v>86</v>
      </c>
      <c r="K5" s="50">
        <f>C28/4</f>
        <v>39842.894066207999</v>
      </c>
    </row>
    <row r="6" spans="1:14" ht="15" x14ac:dyDescent="0.25">
      <c r="A6" s="11" t="s">
        <v>33</v>
      </c>
      <c r="B6" s="13"/>
      <c r="C6" s="12">
        <v>174</v>
      </c>
      <c r="K6" s="49"/>
    </row>
    <row r="7" spans="1:14" ht="15" x14ac:dyDescent="0.25">
      <c r="A7" s="11" t="s">
        <v>15</v>
      </c>
      <c r="B7" s="13"/>
      <c r="C7" s="12">
        <v>8</v>
      </c>
      <c r="G7" t="s">
        <v>87</v>
      </c>
      <c r="K7" s="50">
        <f>C28/4</f>
        <v>39842.894066207999</v>
      </c>
    </row>
    <row r="8" spans="1:14" ht="15" x14ac:dyDescent="0.25">
      <c r="A8" s="21" t="s">
        <v>16</v>
      </c>
      <c r="B8" s="13" t="s">
        <v>16</v>
      </c>
      <c r="C8" s="13"/>
      <c r="K8" s="49"/>
    </row>
    <row r="9" spans="1:14" ht="15" x14ac:dyDescent="0.25">
      <c r="A9" s="63" t="s">
        <v>34</v>
      </c>
      <c r="B9" s="64"/>
      <c r="C9" s="12">
        <f>SUM(C6*C7)</f>
        <v>1392</v>
      </c>
      <c r="G9" t="s">
        <v>88</v>
      </c>
      <c r="K9" s="50">
        <f>C28/4</f>
        <v>39842.894066207999</v>
      </c>
    </row>
    <row r="10" spans="1:14" ht="15" x14ac:dyDescent="0.25">
      <c r="A10" s="63" t="s">
        <v>19</v>
      </c>
      <c r="B10" s="64"/>
      <c r="C10" s="12">
        <f>+'SRO - Ed Sedlock'!C11+'SRO - Officer 2'!C11+'SRO - Officer 3'!C11</f>
        <v>118</v>
      </c>
      <c r="K10" s="49"/>
    </row>
    <row r="11" spans="1:14" ht="15" x14ac:dyDescent="0.25">
      <c r="A11" s="63" t="s">
        <v>35</v>
      </c>
      <c r="B11" s="64"/>
      <c r="C11" s="12">
        <f>+C9+C10</f>
        <v>1510</v>
      </c>
      <c r="G11" t="s">
        <v>89</v>
      </c>
      <c r="K11" s="50">
        <f>C28/4</f>
        <v>39842.894066207999</v>
      </c>
    </row>
    <row r="12" spans="1:14" ht="15" x14ac:dyDescent="0.25">
      <c r="A12" s="7"/>
      <c r="K12" s="49"/>
    </row>
    <row r="13" spans="1:14" ht="15" x14ac:dyDescent="0.25">
      <c r="A13" s="14" t="s">
        <v>36</v>
      </c>
      <c r="B13" s="13"/>
      <c r="C13" s="15">
        <f>+'SRO - Ed Sedlock'!C17+'SRO - Officer 2'!C17+'SRO - Officer 3'!C17</f>
        <v>138522.7224</v>
      </c>
      <c r="K13" s="49"/>
    </row>
    <row r="14" spans="1:14" ht="15.6" thickBot="1" x14ac:dyDescent="0.3">
      <c r="A14" s="16"/>
      <c r="B14" s="17"/>
      <c r="C14" s="18"/>
      <c r="I14" s="44" t="s">
        <v>37</v>
      </c>
      <c r="J14" s="44"/>
      <c r="K14" s="51">
        <f>SUM(K5)+(K7)+(K9)+(K11)</f>
        <v>159371.57626483199</v>
      </c>
    </row>
    <row r="15" spans="1:14" ht="15.6" x14ac:dyDescent="0.3">
      <c r="A15" s="19" t="s">
        <v>38</v>
      </c>
      <c r="C15" s="20">
        <f>SUM(C13+C14)</f>
        <v>138522.7224</v>
      </c>
      <c r="K15" s="8"/>
      <c r="N15" s="29"/>
    </row>
    <row r="16" spans="1:14" x14ac:dyDescent="0.25">
      <c r="A16" s="7"/>
      <c r="G16" t="s">
        <v>98</v>
      </c>
      <c r="J16" t="s">
        <v>96</v>
      </c>
      <c r="K16" s="61">
        <f>11738/2</f>
        <v>5869</v>
      </c>
    </row>
    <row r="17" spans="1:15" x14ac:dyDescent="0.25">
      <c r="A17" s="7"/>
      <c r="J17" t="s">
        <v>97</v>
      </c>
      <c r="K17" s="61">
        <f>11738/2</f>
        <v>5869</v>
      </c>
    </row>
    <row r="18" spans="1:15" ht="15" x14ac:dyDescent="0.25">
      <c r="A18" s="21" t="s">
        <v>22</v>
      </c>
      <c r="B18" s="22">
        <v>6.2E-2</v>
      </c>
      <c r="C18" s="23">
        <f>SUM(C15*B18)</f>
        <v>8588.4087887999995</v>
      </c>
      <c r="J18" s="44" t="s">
        <v>54</v>
      </c>
      <c r="K18" s="62">
        <f>+K16+K17</f>
        <v>11738</v>
      </c>
    </row>
    <row r="19" spans="1:15" ht="15.6" thickBot="1" x14ac:dyDescent="0.3">
      <c r="A19" s="21" t="s">
        <v>23</v>
      </c>
      <c r="B19" s="24">
        <v>1.4500000000000001E-2</v>
      </c>
      <c r="C19" s="23">
        <f>SUM(C15*B19)</f>
        <v>2008.5794748000001</v>
      </c>
      <c r="F19" s="45" t="s">
        <v>39</v>
      </c>
      <c r="G19" s="35"/>
      <c r="K19" s="8"/>
    </row>
    <row r="20" spans="1:15" ht="15" x14ac:dyDescent="0.25">
      <c r="A20" s="21" t="s">
        <v>24</v>
      </c>
      <c r="B20" s="39">
        <v>8.2799999999999992E-3</v>
      </c>
      <c r="C20" s="23">
        <f>C13*B20</f>
        <v>1146.9681414719998</v>
      </c>
      <c r="F20" s="25" t="s">
        <v>42</v>
      </c>
      <c r="G20" s="25"/>
      <c r="H20" s="25"/>
      <c r="I20" s="25"/>
      <c r="K20" s="8"/>
    </row>
    <row r="21" spans="1:15" ht="15" x14ac:dyDescent="0.25">
      <c r="A21" s="21" t="s">
        <v>25</v>
      </c>
      <c r="B21" s="24">
        <v>5.4899999999999997E-2</v>
      </c>
      <c r="C21" s="23">
        <f>SUM(C15*B21)</f>
        <v>7604.8974597599999</v>
      </c>
      <c r="F21" t="s">
        <v>43</v>
      </c>
      <c r="K21" s="8"/>
    </row>
    <row r="22" spans="1:15" ht="15" x14ac:dyDescent="0.25">
      <c r="A22" s="26" t="s">
        <v>26</v>
      </c>
      <c r="B22" s="27"/>
      <c r="C22" s="28">
        <f>SUM(C18:C21)</f>
        <v>19348.853864831999</v>
      </c>
      <c r="F22" t="s">
        <v>44</v>
      </c>
      <c r="I22" s="29"/>
      <c r="K22" s="8"/>
    </row>
    <row r="23" spans="1:15" x14ac:dyDescent="0.25">
      <c r="A23" s="7"/>
      <c r="F23" t="s">
        <v>45</v>
      </c>
      <c r="H23" s="30"/>
      <c r="I23" s="29"/>
      <c r="K23" s="8"/>
    </row>
    <row r="24" spans="1:15" ht="15" x14ac:dyDescent="0.25">
      <c r="A24" s="21" t="s">
        <v>40</v>
      </c>
      <c r="C24" s="47">
        <f>C22+C15</f>
        <v>157871.57626483199</v>
      </c>
      <c r="F24" s="65" t="s">
        <v>46</v>
      </c>
      <c r="G24" s="65"/>
      <c r="K24" s="8"/>
      <c r="N24" t="s">
        <v>92</v>
      </c>
      <c r="O24">
        <v>1392</v>
      </c>
    </row>
    <row r="25" spans="1:15" ht="15" x14ac:dyDescent="0.25">
      <c r="A25" s="21" t="s">
        <v>28</v>
      </c>
      <c r="B25" s="31"/>
      <c r="C25" s="23">
        <v>1500</v>
      </c>
      <c r="K25" s="8"/>
      <c r="N25" t="s">
        <v>93</v>
      </c>
      <c r="O25">
        <v>3</v>
      </c>
    </row>
    <row r="26" spans="1:15" ht="15" x14ac:dyDescent="0.25">
      <c r="A26" s="7" t="s">
        <v>83</v>
      </c>
      <c r="C26" s="48">
        <f>+'SRO - Ed Sedlock'!C28+'SRO - Officer 2'!C28+'SRO - Officer 3'!C28</f>
        <v>11738</v>
      </c>
      <c r="K26" s="8"/>
      <c r="N26" t="s">
        <v>54</v>
      </c>
      <c r="O26">
        <f>+O24*O25</f>
        <v>4176</v>
      </c>
    </row>
    <row r="27" spans="1:15" x14ac:dyDescent="0.25">
      <c r="A27" s="7"/>
      <c r="K27" s="8"/>
      <c r="N27" t="s">
        <v>94</v>
      </c>
      <c r="O27">
        <v>118</v>
      </c>
    </row>
    <row r="28" spans="1:15" ht="17.399999999999999" x14ac:dyDescent="0.3">
      <c r="A28" s="32" t="s">
        <v>41</v>
      </c>
      <c r="B28" s="33"/>
      <c r="C28" s="46">
        <f>SUM(C24:C25)</f>
        <v>159371.57626483199</v>
      </c>
      <c r="K28" s="8"/>
      <c r="N28" t="s">
        <v>54</v>
      </c>
      <c r="O28">
        <f>+O26+O27</f>
        <v>4294</v>
      </c>
    </row>
    <row r="29" spans="1:15" x14ac:dyDescent="0.25">
      <c r="A29" s="7"/>
      <c r="K29" s="8"/>
      <c r="N29" t="s">
        <v>95</v>
      </c>
      <c r="O29">
        <v>32.26</v>
      </c>
    </row>
    <row r="30" spans="1:15" x14ac:dyDescent="0.25">
      <c r="A30" s="7"/>
      <c r="K30" s="8"/>
      <c r="O30">
        <f>+O28*O29</f>
        <v>138524.44</v>
      </c>
    </row>
    <row r="31" spans="1:15" ht="13.8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6"/>
    </row>
    <row r="33" spans="3:9" x14ac:dyDescent="0.25">
      <c r="G33" s="29"/>
      <c r="I33" s="29"/>
    </row>
    <row r="34" spans="3:9" x14ac:dyDescent="0.25">
      <c r="I34" s="29"/>
    </row>
    <row r="35" spans="3:9" x14ac:dyDescent="0.25">
      <c r="C35" s="29"/>
      <c r="E35" s="29"/>
      <c r="F35" s="29"/>
      <c r="G35" s="29"/>
      <c r="I35" s="29"/>
    </row>
    <row r="36" spans="3:9" x14ac:dyDescent="0.25">
      <c r="C36" s="29"/>
      <c r="D36" s="29"/>
      <c r="G36" s="29"/>
    </row>
    <row r="37" spans="3:9" x14ac:dyDescent="0.25">
      <c r="C37" s="29"/>
      <c r="D37" s="29"/>
    </row>
    <row r="38" spans="3:9" x14ac:dyDescent="0.25">
      <c r="D38" s="29"/>
    </row>
  </sheetData>
  <mergeCells count="4">
    <mergeCell ref="A9:B9"/>
    <mergeCell ref="A10:B10"/>
    <mergeCell ref="A11:B11"/>
    <mergeCell ref="F24:G24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Spener Co. School Calendar 23-2</vt:lpstr>
      <vt:lpstr>Essential Equipment</vt:lpstr>
      <vt:lpstr>SRO Days</vt:lpstr>
      <vt:lpstr>SRO - Ed Sedlock</vt:lpstr>
      <vt:lpstr>SRO - Officer 2</vt:lpstr>
      <vt:lpstr>SRO - Officer 3</vt:lpstr>
      <vt:lpstr>SRO - Calculation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Academic Year Calendar</dc:title>
  <dc:creator>Vertex42.com</dc:creator>
  <dc:description>(c) 2007-2018 Vertex42 LLC. All rights reserved.</dc:description>
  <cp:lastModifiedBy>Barlow, Michele</cp:lastModifiedBy>
  <cp:lastPrinted>2023-04-24T21:02:06Z</cp:lastPrinted>
  <dcterms:created xsi:type="dcterms:W3CDTF">2004-08-16T18:44:14Z</dcterms:created>
  <dcterms:modified xsi:type="dcterms:W3CDTF">2023-04-24T21:02:27Z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2007-2018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https://www.vertex42.com/calendars/academic-calendar.html</vt:lpwstr>
  </property>
</Properties>
</file>