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otman\Desktop\"/>
    </mc:Choice>
  </mc:AlternateContent>
  <bookViews>
    <workbookView xWindow="0" yWindow="0" windowWidth="20490" windowHeight="7620"/>
  </bookViews>
  <sheets>
    <sheet name="Summer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76" i="1"/>
  <c r="I74" i="1"/>
  <c r="K78" i="1"/>
  <c r="L78" i="1"/>
  <c r="M78" i="1"/>
  <c r="N78" i="1"/>
  <c r="O78" i="1"/>
  <c r="P78" i="1"/>
  <c r="Q78" i="1"/>
  <c r="R78" i="1"/>
  <c r="J78" i="1"/>
  <c r="I21" i="1" l="1"/>
  <c r="F38" i="1"/>
  <c r="F37" i="1"/>
  <c r="I64" i="1" l="1"/>
  <c r="I31" i="1"/>
  <c r="H45" i="1" l="1"/>
  <c r="I45" i="1" s="1"/>
  <c r="I44" i="1"/>
  <c r="I47" i="1" l="1"/>
  <c r="G72" i="1"/>
  <c r="H72" i="1" s="1"/>
  <c r="I60" i="1"/>
  <c r="I27" i="1"/>
  <c r="F57" i="1" l="1"/>
  <c r="F56" i="1"/>
  <c r="F70" i="1"/>
  <c r="G70" i="1" s="1"/>
  <c r="H70" i="1" s="1"/>
  <c r="I70" i="1" s="1"/>
  <c r="F69" i="1"/>
  <c r="G69" i="1" s="1"/>
  <c r="H69" i="1" s="1"/>
  <c r="F6" i="1"/>
  <c r="F7" i="1"/>
  <c r="F8" i="1"/>
  <c r="F9" i="1"/>
  <c r="F10" i="1"/>
  <c r="F11" i="1"/>
  <c r="F12" i="1"/>
  <c r="F5" i="1"/>
  <c r="I24" i="1"/>
  <c r="I23" i="1"/>
  <c r="H74" i="1" l="1"/>
  <c r="I69" i="1"/>
  <c r="G74" i="1"/>
  <c r="G14" i="1"/>
  <c r="H14" i="1" s="1"/>
  <c r="I14" i="1" l="1"/>
  <c r="G58" i="1"/>
  <c r="H58" i="1" s="1"/>
  <c r="G57" i="1"/>
  <c r="H57" i="1" s="1"/>
  <c r="G56" i="1"/>
  <c r="G43" i="1"/>
  <c r="I43" i="1" s="1"/>
  <c r="G39" i="1"/>
  <c r="H39" i="1" s="1"/>
  <c r="I39" i="1" s="1"/>
  <c r="G38" i="1"/>
  <c r="H38" i="1" s="1"/>
  <c r="I38" i="1" s="1"/>
  <c r="I40" i="1" s="1"/>
  <c r="G37" i="1"/>
  <c r="H25" i="1"/>
  <c r="I25" i="1" s="1"/>
  <c r="H23" i="1"/>
  <c r="G20" i="1"/>
  <c r="G19" i="1"/>
  <c r="G18" i="1"/>
  <c r="G13" i="1"/>
  <c r="H13" i="1" s="1"/>
  <c r="I13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31" i="1" l="1"/>
  <c r="H50" i="1"/>
  <c r="H20" i="1"/>
  <c r="I20" i="1"/>
  <c r="I19" i="1"/>
  <c r="H19" i="1"/>
  <c r="H18" i="1"/>
  <c r="I18" i="1"/>
  <c r="G16" i="1"/>
  <c r="G40" i="1"/>
  <c r="H37" i="1"/>
  <c r="G64" i="1"/>
  <c r="H5" i="1"/>
  <c r="H16" i="1" s="1"/>
  <c r="G21" i="1"/>
  <c r="H56" i="1"/>
  <c r="H64" i="1" s="1"/>
  <c r="H40" i="1" l="1"/>
  <c r="I52" i="1" s="1"/>
  <c r="I37" i="1"/>
  <c r="H21" i="1"/>
  <c r="I5" i="1"/>
  <c r="I16" i="1" s="1"/>
  <c r="I66" i="1"/>
  <c r="I33" i="1" l="1"/>
  <c r="I78" i="1" s="1"/>
</calcChain>
</file>

<file path=xl/comments1.xml><?xml version="1.0" encoding="utf-8"?>
<comments xmlns="http://schemas.openxmlformats.org/spreadsheetml/2006/main">
  <authors>
    <author>AMcClure</author>
  </authors>
  <commentList>
    <comment ref="C46" authorId="0" shapeId="0">
      <text>
        <r>
          <rPr>
            <b/>
            <sz val="9"/>
            <color indexed="81"/>
            <rFont val="Tahoma"/>
            <family val="2"/>
          </rPr>
          <t>AMcClure:</t>
        </r>
        <r>
          <rPr>
            <sz val="9"/>
            <color indexed="81"/>
            <rFont val="Tahoma"/>
            <family val="2"/>
          </rPr>
          <t xml:space="preserve">
Unsure of trips at this time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AMcClure:</t>
        </r>
        <r>
          <rPr>
            <sz val="9"/>
            <color indexed="81"/>
            <rFont val="Tahoma"/>
            <family val="2"/>
          </rPr>
          <t xml:space="preserve">
Cincinnati Art Museum
Construction site (TBD)
Potter's Ranch</t>
        </r>
      </text>
    </comment>
  </commentList>
</comments>
</file>

<file path=xl/sharedStrings.xml><?xml version="1.0" encoding="utf-8"?>
<sst xmlns="http://schemas.openxmlformats.org/spreadsheetml/2006/main" count="77" uniqueCount="59">
  <si>
    <t>POSITION</t>
  </si>
  <si>
    <t>NUMBER/ SCHOOL</t>
  </si>
  <si>
    <t>HOURLY RATE</t>
  </si>
  <si>
    <t>TOTAL HOURS</t>
  </si>
  <si>
    <t>BASE</t>
  </si>
  <si>
    <t>W/ .25 FRINGES</t>
  </si>
  <si>
    <t>TOTAL - 5 SITES (W/.25 FRINGES)</t>
  </si>
  <si>
    <t>Activity Leader</t>
  </si>
  <si>
    <t>Me &amp; My School IA</t>
  </si>
  <si>
    <t>Me &amp; My School Teacher</t>
  </si>
  <si>
    <t>Certified Teachers - Math</t>
  </si>
  <si>
    <t>Certified Teachers - ELA</t>
  </si>
  <si>
    <t>Fitness</t>
  </si>
  <si>
    <t>SPED</t>
  </si>
  <si>
    <t>Nurse</t>
  </si>
  <si>
    <t>Teacher Planning Hours</t>
  </si>
  <si>
    <t>Bus Monitor</t>
  </si>
  <si>
    <t>Transportation Mileage</t>
  </si>
  <si>
    <t>Transportation Driver</t>
  </si>
  <si>
    <t>Shirts</t>
  </si>
  <si>
    <t>TOTAL FOR HMS WITH ABOVE STAFFING</t>
  </si>
  <si>
    <t>Certified Teachers</t>
  </si>
  <si>
    <t>TOTAL SUMMER PROGRAM BUDGET K-12</t>
  </si>
  <si>
    <t>Funding Sources</t>
  </si>
  <si>
    <t>ESS</t>
  </si>
  <si>
    <t>CLC Grant</t>
  </si>
  <si>
    <t>ESSER</t>
  </si>
  <si>
    <t xml:space="preserve">United Way </t>
  </si>
  <si>
    <t>Covington Partners</t>
  </si>
  <si>
    <t>TOTAL FOR HHS WITH ABOVE STAFFING</t>
  </si>
  <si>
    <t>TOTAL FOR FIVE ELEMENTARY SCHOOLS WITH ABOVE STAFFING</t>
  </si>
  <si>
    <t>ELEMENTARY</t>
  </si>
  <si>
    <t>MIDDLE</t>
  </si>
  <si>
    <t>HIGH</t>
  </si>
  <si>
    <t>Pyschologists/Counselors</t>
  </si>
  <si>
    <t>Violence Prevention Grant</t>
  </si>
  <si>
    <t>Carnegie Visual &amp; Performing Arts</t>
  </si>
  <si>
    <t>Classified Teachers</t>
  </si>
  <si>
    <t>TOTAL FOR TLC WITH ABOVE STAFFING</t>
  </si>
  <si>
    <t>TLC</t>
  </si>
  <si>
    <t>ELEMENTARY (5-week program; June 13-July 15, 2022; 8 AM-2 PM daily)</t>
  </si>
  <si>
    <t>Activity Leader Floater</t>
  </si>
  <si>
    <t>Assistant Coordinator</t>
  </si>
  <si>
    <t>Field Trip Mileage</t>
  </si>
  <si>
    <t>Field Trip Driver</t>
  </si>
  <si>
    <t>Field Trip Admission</t>
  </si>
  <si>
    <t>FRC</t>
  </si>
  <si>
    <t>Project Home/ARP/MVK</t>
  </si>
  <si>
    <t>Other</t>
  </si>
  <si>
    <t>Certified</t>
  </si>
  <si>
    <t>Classified</t>
  </si>
  <si>
    <t>Materials &amp; Supplies</t>
  </si>
  <si>
    <t>HOLMES MIDDLE SCHOOL (2-week program; June 14-24, 2022; 10 AM-2 PM daily)</t>
  </si>
  <si>
    <t>TLC (7-week program; June 6-July 29; closed week of July 4; T/W/R; 9 AM-11:30 AM &amp; 11:30 AM-2 PM)</t>
  </si>
  <si>
    <t>HOLMES HIGH SCHOOL (3-week program with extended Credit Recovery hours; June 6-24; 10 AM-2 PM daily)</t>
  </si>
  <si>
    <t>Incentives</t>
  </si>
  <si>
    <t>Weekly &amp; End-of-Program Incentives</t>
  </si>
  <si>
    <t>*Rough estimate; all teachers figured at $50/hr and classified at $30/hr; all staff figured at .25 fringes</t>
  </si>
  <si>
    <t>Partner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</si>
</sst>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C00000"/>
      <name val="Arial Narrow"/>
      <family val="2"/>
    </font>
    <font>
      <b/>
      <sz val="10"/>
      <color theme="0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44" fontId="2" fillId="0" borderId="0" xfId="0" applyNumberFormat="1" applyFont="1"/>
    <xf numFmtId="0" fontId="2" fillId="0" borderId="0" xfId="0" applyFont="1" applyAlignment="1">
      <alignment horizontal="right"/>
    </xf>
    <xf numFmtId="44" fontId="3" fillId="0" borderId="0" xfId="0" applyNumberFormat="1" applyFont="1"/>
    <xf numFmtId="0" fontId="2" fillId="2" borderId="0" xfId="0" applyFont="1" applyFill="1"/>
    <xf numFmtId="44" fontId="2" fillId="2" borderId="0" xfId="1" applyFont="1" applyFill="1"/>
    <xf numFmtId="44" fontId="2" fillId="2" borderId="0" xfId="0" applyNumberFormat="1" applyFont="1" applyFill="1"/>
    <xf numFmtId="0" fontId="2" fillId="0" borderId="0" xfId="0" applyFont="1" applyFill="1"/>
    <xf numFmtId="44" fontId="2" fillId="0" borderId="0" xfId="1" applyFont="1" applyFill="1"/>
    <xf numFmtId="44" fontId="2" fillId="0" borderId="0" xfId="0" applyNumberFormat="1" applyFont="1" applyFill="1"/>
    <xf numFmtId="44" fontId="3" fillId="0" borderId="0" xfId="1" applyFont="1"/>
    <xf numFmtId="44" fontId="3" fillId="0" borderId="3" xfId="0" applyNumberFormat="1" applyFont="1" applyBorder="1"/>
    <xf numFmtId="44" fontId="4" fillId="0" borderId="3" xfId="0" applyNumberFormat="1" applyFont="1" applyBorder="1"/>
    <xf numFmtId="0" fontId="5" fillId="2" borderId="0" xfId="0" applyFont="1" applyFill="1"/>
    <xf numFmtId="44" fontId="5" fillId="2" borderId="0" xfId="1" applyFont="1" applyFill="1"/>
    <xf numFmtId="0" fontId="2" fillId="0" borderId="0" xfId="0" applyFont="1" applyBorder="1"/>
    <xf numFmtId="44" fontId="2" fillId="0" borderId="0" xfId="1" applyFont="1" applyBorder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/>
    <xf numFmtId="0" fontId="7" fillId="2" borderId="0" xfId="0" applyFont="1" applyFill="1"/>
    <xf numFmtId="8" fontId="2" fillId="0" borderId="0" xfId="1" applyNumberFormat="1" applyFont="1" applyFill="1"/>
    <xf numFmtId="44" fontId="3" fillId="0" borderId="0" xfId="1" applyFont="1" applyAlignment="1">
      <alignment horizontal="center" vertical="center"/>
    </xf>
    <xf numFmtId="44" fontId="3" fillId="0" borderId="0" xfId="1" applyFont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4" fontId="3" fillId="2" borderId="0" xfId="1" applyFont="1" applyFill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3</xdr:row>
      <xdr:rowOff>0</xdr:rowOff>
    </xdr:from>
    <xdr:to>
      <xdr:col>1</xdr:col>
      <xdr:colOff>236220</xdr:colOff>
      <xdr:row>33</xdr:row>
      <xdr:rowOff>0</xdr:rowOff>
    </xdr:to>
    <xdr:sp macro="" textlink="">
      <xdr:nvSpPr>
        <xdr:cNvPr id="2" name="Left Bracket 1"/>
        <xdr:cNvSpPr/>
      </xdr:nvSpPr>
      <xdr:spPr>
        <a:xfrm>
          <a:off x="377191" y="876300"/>
          <a:ext cx="179069" cy="5113020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66675</xdr:colOff>
      <xdr:row>35</xdr:row>
      <xdr:rowOff>0</xdr:rowOff>
    </xdr:from>
    <xdr:to>
      <xdr:col>1</xdr:col>
      <xdr:colOff>228600</xdr:colOff>
      <xdr:row>52</xdr:row>
      <xdr:rowOff>9526</xdr:rowOff>
    </xdr:to>
    <xdr:sp macro="" textlink="">
      <xdr:nvSpPr>
        <xdr:cNvPr id="3" name="Left Bracket 2"/>
        <xdr:cNvSpPr/>
      </xdr:nvSpPr>
      <xdr:spPr>
        <a:xfrm>
          <a:off x="381000" y="5229225"/>
          <a:ext cx="161925" cy="2486026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66675</xdr:colOff>
      <xdr:row>54</xdr:row>
      <xdr:rowOff>19050</xdr:rowOff>
    </xdr:from>
    <xdr:to>
      <xdr:col>1</xdr:col>
      <xdr:colOff>238125</xdr:colOff>
      <xdr:row>66</xdr:row>
      <xdr:rowOff>19050</xdr:rowOff>
    </xdr:to>
    <xdr:sp macro="" textlink="">
      <xdr:nvSpPr>
        <xdr:cNvPr id="4" name="Left Bracket 3"/>
        <xdr:cNvSpPr/>
      </xdr:nvSpPr>
      <xdr:spPr>
        <a:xfrm>
          <a:off x="381000" y="8210550"/>
          <a:ext cx="171450" cy="1181100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76200</xdr:colOff>
      <xdr:row>67</xdr:row>
      <xdr:rowOff>38100</xdr:rowOff>
    </xdr:from>
    <xdr:to>
      <xdr:col>1</xdr:col>
      <xdr:colOff>247650</xdr:colOff>
      <xdr:row>75</xdr:row>
      <xdr:rowOff>142875</xdr:rowOff>
    </xdr:to>
    <xdr:sp macro="" textlink="">
      <xdr:nvSpPr>
        <xdr:cNvPr id="5" name="Left Bracket 4"/>
        <xdr:cNvSpPr/>
      </xdr:nvSpPr>
      <xdr:spPr>
        <a:xfrm>
          <a:off x="390525" y="9896475"/>
          <a:ext cx="171450" cy="1085850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6"/>
  <sheetViews>
    <sheetView tabSelected="1" topLeftCell="C1" workbookViewId="0">
      <pane ySplit="3" topLeftCell="A4" activePane="bottomLeft" state="frozen"/>
      <selection pane="bottomLeft" activeCell="J81" sqref="J81"/>
    </sheetView>
  </sheetViews>
  <sheetFormatPr defaultColWidth="9.140625" defaultRowHeight="12.75" x14ac:dyDescent="0.2"/>
  <cols>
    <col min="1" max="1" width="4.7109375" style="1" customWidth="1"/>
    <col min="2" max="2" width="4.42578125" style="1" customWidth="1"/>
    <col min="3" max="3" width="26.28515625" style="1" customWidth="1"/>
    <col min="4" max="6" width="9.140625" style="1"/>
    <col min="7" max="7" width="13.7109375" style="1" customWidth="1"/>
    <col min="8" max="8" width="13.5703125" style="1" customWidth="1"/>
    <col min="9" max="9" width="15" style="1" customWidth="1"/>
    <col min="10" max="18" width="10.5703125" style="2" customWidth="1"/>
    <col min="19" max="19" width="11.42578125" style="1" customWidth="1"/>
    <col min="20" max="16384" width="9.140625" style="1"/>
  </cols>
  <sheetData>
    <row r="1" spans="1:19" x14ac:dyDescent="0.2">
      <c r="C1" s="1" t="s">
        <v>57</v>
      </c>
      <c r="E1" s="2"/>
    </row>
    <row r="2" spans="1:19" x14ac:dyDescent="0.2">
      <c r="E2" s="2"/>
      <c r="J2" s="34" t="s">
        <v>23</v>
      </c>
      <c r="K2" s="34"/>
      <c r="L2" s="34"/>
      <c r="M2" s="34"/>
      <c r="N2" s="34"/>
      <c r="O2" s="34"/>
      <c r="P2" s="34"/>
      <c r="Q2" s="34"/>
      <c r="R2" s="34"/>
    </row>
    <row r="3" spans="1:19" ht="38.25" x14ac:dyDescent="0.2">
      <c r="C3" s="3" t="s">
        <v>0</v>
      </c>
      <c r="D3" s="3" t="s">
        <v>1</v>
      </c>
      <c r="E3" s="4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4" t="s">
        <v>25</v>
      </c>
      <c r="K3" s="4" t="s">
        <v>24</v>
      </c>
      <c r="L3" s="4" t="s">
        <v>26</v>
      </c>
      <c r="M3" s="4" t="s">
        <v>47</v>
      </c>
      <c r="N3" s="4" t="s">
        <v>27</v>
      </c>
      <c r="O3" s="4" t="s">
        <v>28</v>
      </c>
      <c r="P3" s="28" t="s">
        <v>35</v>
      </c>
      <c r="Q3" s="27" t="s">
        <v>46</v>
      </c>
      <c r="R3" s="27" t="s">
        <v>48</v>
      </c>
    </row>
    <row r="4" spans="1:19" x14ac:dyDescent="0.2">
      <c r="A4" s="36" t="s">
        <v>31</v>
      </c>
      <c r="C4" s="25" t="s">
        <v>40</v>
      </c>
      <c r="D4" s="5"/>
      <c r="E4" s="6"/>
      <c r="F4" s="5"/>
      <c r="G4" s="5"/>
      <c r="H4" s="5"/>
      <c r="I4" s="5"/>
      <c r="J4" s="4"/>
      <c r="K4" s="4"/>
      <c r="L4" s="4"/>
      <c r="S4" s="7"/>
    </row>
    <row r="5" spans="1:19" x14ac:dyDescent="0.2">
      <c r="A5" s="36"/>
      <c r="C5" s="1" t="s">
        <v>7</v>
      </c>
      <c r="D5" s="1">
        <v>5</v>
      </c>
      <c r="E5" s="2">
        <v>30</v>
      </c>
      <c r="F5" s="1">
        <f>23*6.5</f>
        <v>149.5</v>
      </c>
      <c r="G5" s="7">
        <f t="shared" ref="G5:G12" si="0">F5*E5*D5</f>
        <v>22425</v>
      </c>
      <c r="H5" s="7">
        <f t="shared" ref="H5:H14" si="1">G5*1.25</f>
        <v>28031.25</v>
      </c>
      <c r="I5" s="7">
        <f>H5*5</f>
        <v>140156.25</v>
      </c>
      <c r="L5" s="2">
        <v>140156.25</v>
      </c>
      <c r="S5" s="7"/>
    </row>
    <row r="6" spans="1:19" x14ac:dyDescent="0.2">
      <c r="A6" s="36"/>
      <c r="C6" s="1" t="s">
        <v>8</v>
      </c>
      <c r="D6" s="1">
        <v>1</v>
      </c>
      <c r="E6" s="2">
        <v>30</v>
      </c>
      <c r="F6" s="1">
        <f t="shared" ref="F6:F12" si="2">23*6.5</f>
        <v>149.5</v>
      </c>
      <c r="G6" s="7">
        <f t="shared" si="0"/>
        <v>4485</v>
      </c>
      <c r="H6" s="7">
        <f t="shared" si="1"/>
        <v>5606.25</v>
      </c>
      <c r="I6" s="7">
        <f t="shared" ref="I6:I14" si="3">H6*5</f>
        <v>28031.25</v>
      </c>
      <c r="L6" s="2">
        <v>19531.25</v>
      </c>
      <c r="N6" s="2">
        <v>8500</v>
      </c>
      <c r="S6" s="7"/>
    </row>
    <row r="7" spans="1:19" x14ac:dyDescent="0.2">
      <c r="A7" s="36"/>
      <c r="C7" s="1" t="s">
        <v>9</v>
      </c>
      <c r="D7" s="1">
        <v>1</v>
      </c>
      <c r="E7" s="2">
        <v>50</v>
      </c>
      <c r="F7" s="1">
        <f t="shared" si="2"/>
        <v>149.5</v>
      </c>
      <c r="G7" s="7">
        <f t="shared" si="0"/>
        <v>7475</v>
      </c>
      <c r="H7" s="7">
        <f t="shared" si="1"/>
        <v>9343.75</v>
      </c>
      <c r="I7" s="7">
        <f t="shared" si="3"/>
        <v>46718.75</v>
      </c>
      <c r="L7" s="2">
        <v>38218.75</v>
      </c>
      <c r="N7" s="2">
        <v>8500</v>
      </c>
      <c r="S7" s="7"/>
    </row>
    <row r="8" spans="1:19" x14ac:dyDescent="0.2">
      <c r="A8" s="36"/>
      <c r="C8" s="1" t="s">
        <v>10</v>
      </c>
      <c r="D8" s="1">
        <v>2</v>
      </c>
      <c r="E8" s="2">
        <v>50</v>
      </c>
      <c r="F8" s="1">
        <f t="shared" si="2"/>
        <v>149.5</v>
      </c>
      <c r="G8" s="7">
        <f t="shared" si="0"/>
        <v>14950</v>
      </c>
      <c r="H8" s="7">
        <f t="shared" si="1"/>
        <v>18687.5</v>
      </c>
      <c r="I8" s="7">
        <f t="shared" si="3"/>
        <v>93437.5</v>
      </c>
      <c r="J8" s="2">
        <v>3000</v>
      </c>
      <c r="L8" s="2">
        <v>90437.5</v>
      </c>
      <c r="S8" s="7"/>
    </row>
    <row r="9" spans="1:19" x14ac:dyDescent="0.2">
      <c r="A9" s="36"/>
      <c r="C9" s="1" t="s">
        <v>11</v>
      </c>
      <c r="D9" s="1">
        <v>2</v>
      </c>
      <c r="E9" s="2">
        <v>50</v>
      </c>
      <c r="F9" s="1">
        <f t="shared" si="2"/>
        <v>149.5</v>
      </c>
      <c r="G9" s="7">
        <f t="shared" si="0"/>
        <v>14950</v>
      </c>
      <c r="H9" s="7">
        <f t="shared" si="1"/>
        <v>18687.5</v>
      </c>
      <c r="I9" s="7">
        <f t="shared" si="3"/>
        <v>93437.5</v>
      </c>
      <c r="L9" s="2">
        <v>93437.5</v>
      </c>
      <c r="S9" s="7"/>
    </row>
    <row r="10" spans="1:19" x14ac:dyDescent="0.2">
      <c r="A10" s="36"/>
      <c r="C10" s="1" t="s">
        <v>12</v>
      </c>
      <c r="D10" s="1">
        <v>1</v>
      </c>
      <c r="E10" s="2">
        <v>50</v>
      </c>
      <c r="F10" s="1">
        <f t="shared" si="2"/>
        <v>149.5</v>
      </c>
      <c r="G10" s="7">
        <f t="shared" si="0"/>
        <v>7475</v>
      </c>
      <c r="H10" s="7">
        <f t="shared" si="1"/>
        <v>9343.75</v>
      </c>
      <c r="I10" s="7">
        <f t="shared" si="3"/>
        <v>46718.75</v>
      </c>
      <c r="L10" s="2">
        <v>46718.75</v>
      </c>
      <c r="S10" s="7"/>
    </row>
    <row r="11" spans="1:19" x14ac:dyDescent="0.2">
      <c r="A11" s="36"/>
      <c r="C11" s="1" t="s">
        <v>13</v>
      </c>
      <c r="D11" s="1">
        <v>1</v>
      </c>
      <c r="E11" s="2">
        <v>50</v>
      </c>
      <c r="F11" s="1">
        <f t="shared" si="2"/>
        <v>149.5</v>
      </c>
      <c r="G11" s="7">
        <f t="shared" si="0"/>
        <v>7475</v>
      </c>
      <c r="H11" s="7">
        <f t="shared" si="1"/>
        <v>9343.75</v>
      </c>
      <c r="I11" s="7">
        <f t="shared" si="3"/>
        <v>46718.75</v>
      </c>
      <c r="L11" s="2">
        <v>46718.75</v>
      </c>
      <c r="S11" s="7"/>
    </row>
    <row r="12" spans="1:19" x14ac:dyDescent="0.2">
      <c r="A12" s="36"/>
      <c r="C12" s="1" t="s">
        <v>14</v>
      </c>
      <c r="D12" s="1">
        <v>1</v>
      </c>
      <c r="E12" s="2">
        <v>30</v>
      </c>
      <c r="F12" s="1">
        <f t="shared" si="2"/>
        <v>149.5</v>
      </c>
      <c r="G12" s="7">
        <f t="shared" si="0"/>
        <v>4485</v>
      </c>
      <c r="H12" s="7">
        <f t="shared" si="1"/>
        <v>5606.25</v>
      </c>
      <c r="I12" s="7">
        <f t="shared" si="3"/>
        <v>28031.25</v>
      </c>
      <c r="L12" s="2">
        <v>28031.25</v>
      </c>
      <c r="S12" s="7"/>
    </row>
    <row r="13" spans="1:19" x14ac:dyDescent="0.2">
      <c r="A13" s="36"/>
      <c r="C13" s="13" t="s">
        <v>15</v>
      </c>
      <c r="D13" s="13">
        <v>6</v>
      </c>
      <c r="E13" s="14">
        <v>50</v>
      </c>
      <c r="F13" s="13">
        <v>10</v>
      </c>
      <c r="G13" s="15">
        <f>F13*E13*D13</f>
        <v>3000</v>
      </c>
      <c r="H13" s="15">
        <f t="shared" si="1"/>
        <v>3750</v>
      </c>
      <c r="I13" s="7">
        <f t="shared" si="3"/>
        <v>18750</v>
      </c>
      <c r="L13" s="2">
        <v>18750</v>
      </c>
      <c r="S13" s="7"/>
    </row>
    <row r="14" spans="1:19" x14ac:dyDescent="0.2">
      <c r="A14" s="36"/>
      <c r="C14" s="13" t="s">
        <v>34</v>
      </c>
      <c r="D14" s="13">
        <v>1</v>
      </c>
      <c r="E14" s="26">
        <v>50</v>
      </c>
      <c r="F14" s="13">
        <v>149.5</v>
      </c>
      <c r="G14" s="15">
        <f>F14*E14*D14</f>
        <v>7475</v>
      </c>
      <c r="H14" s="15">
        <f t="shared" si="1"/>
        <v>9343.75</v>
      </c>
      <c r="I14" s="7">
        <f t="shared" si="3"/>
        <v>46718.75</v>
      </c>
      <c r="L14" s="2">
        <v>8718.75</v>
      </c>
      <c r="P14" s="2">
        <v>38000</v>
      </c>
      <c r="S14" s="7"/>
    </row>
    <row r="15" spans="1:19" x14ac:dyDescent="0.2">
      <c r="A15" s="36"/>
      <c r="C15" s="13" t="s">
        <v>36</v>
      </c>
      <c r="D15" s="13"/>
      <c r="E15" s="26"/>
      <c r="F15" s="13"/>
      <c r="G15" s="15"/>
      <c r="H15" s="15"/>
      <c r="I15" s="7">
        <v>9500</v>
      </c>
      <c r="M15" s="2">
        <v>9500</v>
      </c>
      <c r="S15" s="7"/>
    </row>
    <row r="16" spans="1:19" x14ac:dyDescent="0.2">
      <c r="A16" s="36"/>
      <c r="D16" s="8"/>
      <c r="E16" s="2"/>
      <c r="G16" s="9">
        <f>SUM(G5:G14)</f>
        <v>94195</v>
      </c>
      <c r="H16" s="9">
        <f>SUM(H5:H15)</f>
        <v>117743.75</v>
      </c>
      <c r="I16" s="9">
        <f>SUM(I5:I15)</f>
        <v>598218.75</v>
      </c>
      <c r="S16" s="7"/>
    </row>
    <row r="17" spans="1:19" x14ac:dyDescent="0.2">
      <c r="A17" s="36"/>
      <c r="C17" s="10"/>
      <c r="D17" s="10"/>
      <c r="E17" s="11"/>
      <c r="F17" s="10"/>
      <c r="G17" s="10"/>
      <c r="H17" s="10"/>
      <c r="I17" s="10"/>
      <c r="S17" s="7"/>
    </row>
    <row r="18" spans="1:19" x14ac:dyDescent="0.2">
      <c r="A18" s="36"/>
      <c r="C18" s="1" t="s">
        <v>41</v>
      </c>
      <c r="D18" s="1">
        <v>1</v>
      </c>
      <c r="E18" s="2">
        <v>30</v>
      </c>
      <c r="F18" s="1">
        <v>149.5</v>
      </c>
      <c r="G18" s="7">
        <f>F18*E18*D18</f>
        <v>4485</v>
      </c>
      <c r="H18" s="7">
        <f>G18*1.25</f>
        <v>5606.25</v>
      </c>
      <c r="I18" s="7">
        <f>G18*1.25</f>
        <v>5606.25</v>
      </c>
      <c r="L18" s="2">
        <v>5606.25</v>
      </c>
      <c r="S18" s="7"/>
    </row>
    <row r="19" spans="1:19" x14ac:dyDescent="0.2">
      <c r="A19" s="36"/>
      <c r="C19" s="1" t="s">
        <v>42</v>
      </c>
      <c r="D19" s="1">
        <v>1</v>
      </c>
      <c r="E19" s="2">
        <v>50</v>
      </c>
      <c r="F19" s="1">
        <v>149.5</v>
      </c>
      <c r="G19" s="7">
        <f>F19*E19</f>
        <v>7475</v>
      </c>
      <c r="H19" s="7">
        <f>G19*1.25</f>
        <v>9343.75</v>
      </c>
      <c r="I19" s="7">
        <f>G19*1.25</f>
        <v>9343.75</v>
      </c>
      <c r="L19" s="2">
        <v>9343.75</v>
      </c>
      <c r="S19" s="7"/>
    </row>
    <row r="20" spans="1:19" x14ac:dyDescent="0.2">
      <c r="A20" s="36"/>
      <c r="C20" s="1" t="s">
        <v>16</v>
      </c>
      <c r="D20" s="8">
        <v>3</v>
      </c>
      <c r="E20" s="2">
        <v>30</v>
      </c>
      <c r="F20" s="1">
        <v>46</v>
      </c>
      <c r="G20" s="7">
        <f>F20*E20*D20</f>
        <v>4140</v>
      </c>
      <c r="H20" s="7">
        <f t="shared" ref="H20" si="4">G20*1.25</f>
        <v>5175</v>
      </c>
      <c r="I20" s="7">
        <f>G20*1.25</f>
        <v>5175</v>
      </c>
      <c r="L20" s="2">
        <v>5175</v>
      </c>
      <c r="S20" s="7"/>
    </row>
    <row r="21" spans="1:19" x14ac:dyDescent="0.2">
      <c r="A21" s="36"/>
      <c r="E21" s="2"/>
      <c r="G21" s="9">
        <f>SUM(G18:G20)</f>
        <v>16100</v>
      </c>
      <c r="H21" s="9">
        <f>SUM(H18:H20)</f>
        <v>20125</v>
      </c>
      <c r="I21" s="9">
        <f>SUM(I18:I20)</f>
        <v>20125</v>
      </c>
      <c r="S21" s="7"/>
    </row>
    <row r="22" spans="1:19" x14ac:dyDescent="0.2">
      <c r="A22" s="36"/>
      <c r="C22" s="10"/>
      <c r="D22" s="10"/>
      <c r="E22" s="11"/>
      <c r="F22" s="10"/>
      <c r="G22" s="12"/>
      <c r="H22" s="12"/>
      <c r="I22" s="12"/>
      <c r="S22" s="7"/>
    </row>
    <row r="23" spans="1:19" x14ac:dyDescent="0.2">
      <c r="A23" s="36"/>
      <c r="C23" s="13" t="s">
        <v>51</v>
      </c>
      <c r="D23" s="13">
        <v>125</v>
      </c>
      <c r="E23" s="14"/>
      <c r="F23" s="13"/>
      <c r="G23" s="15">
        <v>30</v>
      </c>
      <c r="H23" s="15">
        <f>G23*D23*5</f>
        <v>18750</v>
      </c>
      <c r="I23" s="15">
        <f>G23*D23*5</f>
        <v>18750</v>
      </c>
      <c r="J23" s="14">
        <v>2500</v>
      </c>
      <c r="K23" s="14"/>
      <c r="L23" s="14">
        <v>13750</v>
      </c>
      <c r="M23" s="2">
        <v>1500</v>
      </c>
      <c r="Q23" s="2">
        <v>1000</v>
      </c>
      <c r="S23" s="7"/>
    </row>
    <row r="24" spans="1:19" x14ac:dyDescent="0.2">
      <c r="A24" s="36"/>
      <c r="C24" s="1" t="s">
        <v>17</v>
      </c>
      <c r="D24" s="1">
        <v>3</v>
      </c>
      <c r="E24" s="2"/>
      <c r="G24" s="2">
        <v>7000</v>
      </c>
      <c r="H24" s="2"/>
      <c r="I24" s="2">
        <f>G24</f>
        <v>7000</v>
      </c>
      <c r="K24" s="2">
        <v>7000</v>
      </c>
      <c r="S24" s="7"/>
    </row>
    <row r="25" spans="1:19" x14ac:dyDescent="0.2">
      <c r="A25" s="36"/>
      <c r="C25" s="1" t="s">
        <v>18</v>
      </c>
      <c r="D25" s="1">
        <v>3</v>
      </c>
      <c r="E25" s="2">
        <v>30</v>
      </c>
      <c r="F25" s="1">
        <v>92</v>
      </c>
      <c r="H25" s="7">
        <f>D25*E25*F25</f>
        <v>8280</v>
      </c>
      <c r="I25" s="2">
        <f>H25*1.25</f>
        <v>10350</v>
      </c>
      <c r="K25" s="2">
        <v>10350</v>
      </c>
      <c r="S25" s="7"/>
    </row>
    <row r="26" spans="1:19" x14ac:dyDescent="0.2">
      <c r="A26" s="36"/>
      <c r="C26" s="13" t="s">
        <v>43</v>
      </c>
      <c r="E26" s="2"/>
      <c r="H26" s="7"/>
      <c r="I26" s="2">
        <v>3000</v>
      </c>
      <c r="K26" s="2">
        <v>3000</v>
      </c>
      <c r="S26" s="7"/>
    </row>
    <row r="27" spans="1:19" x14ac:dyDescent="0.2">
      <c r="A27" s="36"/>
      <c r="C27" s="13" t="s">
        <v>44</v>
      </c>
      <c r="E27" s="2"/>
      <c r="H27" s="7">
        <v>8000</v>
      </c>
      <c r="I27" s="2">
        <f>H27*1.25</f>
        <v>10000</v>
      </c>
      <c r="K27" s="2">
        <v>10000</v>
      </c>
      <c r="S27" s="7"/>
    </row>
    <row r="28" spans="1:19" x14ac:dyDescent="0.2">
      <c r="A28" s="36"/>
      <c r="C28" s="1" t="s">
        <v>45</v>
      </c>
      <c r="E28" s="2"/>
      <c r="H28" s="7"/>
      <c r="I28" s="2">
        <v>18000</v>
      </c>
      <c r="M28" s="2">
        <v>10000</v>
      </c>
      <c r="Q28" s="2">
        <v>3000</v>
      </c>
      <c r="R28" s="2">
        <v>5000</v>
      </c>
      <c r="S28" s="7"/>
    </row>
    <row r="29" spans="1:19" x14ac:dyDescent="0.2">
      <c r="A29" s="36"/>
      <c r="C29" s="1" t="s">
        <v>19</v>
      </c>
      <c r="E29" s="2"/>
      <c r="H29" s="2"/>
      <c r="I29" s="2">
        <v>3500</v>
      </c>
      <c r="O29" s="2">
        <v>3500</v>
      </c>
      <c r="S29" s="7"/>
    </row>
    <row r="30" spans="1:19" x14ac:dyDescent="0.2">
      <c r="A30" s="36"/>
      <c r="C30" s="1" t="s">
        <v>56</v>
      </c>
      <c r="E30" s="2"/>
      <c r="H30" s="2"/>
      <c r="I30" s="2">
        <v>3000</v>
      </c>
      <c r="O30" s="2">
        <v>3000</v>
      </c>
      <c r="S30" s="7"/>
    </row>
    <row r="31" spans="1:19" x14ac:dyDescent="0.2">
      <c r="A31" s="36"/>
      <c r="E31" s="2"/>
      <c r="H31" s="9">
        <f>SUM(H23:H29)</f>
        <v>35030</v>
      </c>
      <c r="I31" s="16">
        <f>SUM(I23:I30)</f>
        <v>73600</v>
      </c>
      <c r="S31" s="7"/>
    </row>
    <row r="32" spans="1:19" ht="13.5" thickBot="1" x14ac:dyDescent="0.25">
      <c r="A32" s="36"/>
      <c r="E32" s="2"/>
      <c r="H32" s="9"/>
      <c r="I32" s="16"/>
      <c r="S32" s="7"/>
    </row>
    <row r="33" spans="1:19" ht="15.75" customHeight="1" thickBot="1" x14ac:dyDescent="0.25">
      <c r="A33" s="36"/>
      <c r="C33" s="37" t="s">
        <v>30</v>
      </c>
      <c r="D33" s="38"/>
      <c r="E33" s="38"/>
      <c r="F33" s="38"/>
      <c r="G33" s="38"/>
      <c r="H33" s="38"/>
      <c r="I33" s="17">
        <f>I31+I21+I16</f>
        <v>691943.75</v>
      </c>
      <c r="S33" s="7"/>
    </row>
    <row r="34" spans="1:19" x14ac:dyDescent="0.2">
      <c r="C34" s="21"/>
      <c r="D34" s="21"/>
      <c r="E34" s="22"/>
      <c r="F34" s="21"/>
      <c r="G34" s="21"/>
      <c r="H34" s="23"/>
      <c r="I34" s="24"/>
      <c r="S34" s="7"/>
    </row>
    <row r="35" spans="1:19" x14ac:dyDescent="0.2">
      <c r="E35" s="2"/>
      <c r="S35" s="7"/>
    </row>
    <row r="36" spans="1:19" x14ac:dyDescent="0.2">
      <c r="A36" s="36" t="s">
        <v>32</v>
      </c>
      <c r="C36" s="25" t="s">
        <v>52</v>
      </c>
      <c r="D36" s="19"/>
      <c r="E36" s="20"/>
      <c r="F36" s="19"/>
      <c r="G36" s="19"/>
      <c r="H36" s="19"/>
      <c r="I36" s="19"/>
      <c r="S36" s="7"/>
    </row>
    <row r="37" spans="1:19" x14ac:dyDescent="0.2">
      <c r="A37" s="36"/>
      <c r="C37" s="1" t="s">
        <v>49</v>
      </c>
      <c r="D37" s="1">
        <v>4</v>
      </c>
      <c r="E37" s="2">
        <v>50</v>
      </c>
      <c r="F37" s="1">
        <f>16*4.5</f>
        <v>72</v>
      </c>
      <c r="G37" s="7">
        <f>F37*E37*D37</f>
        <v>14400</v>
      </c>
      <c r="H37" s="7">
        <f>G37*1.25</f>
        <v>18000</v>
      </c>
      <c r="I37" s="2">
        <f>H37</f>
        <v>18000</v>
      </c>
      <c r="L37" s="2">
        <v>18000</v>
      </c>
      <c r="S37" s="7"/>
    </row>
    <row r="38" spans="1:19" x14ac:dyDescent="0.2">
      <c r="A38" s="36"/>
      <c r="C38" s="1" t="s">
        <v>50</v>
      </c>
      <c r="D38" s="1">
        <v>2</v>
      </c>
      <c r="E38" s="2">
        <v>50</v>
      </c>
      <c r="F38" s="1">
        <f>16*4.5</f>
        <v>72</v>
      </c>
      <c r="G38" s="7">
        <f t="shared" ref="G38:G39" si="5">F38*E38*D38</f>
        <v>7200</v>
      </c>
      <c r="H38" s="7">
        <f t="shared" ref="H38:H39" si="6">G38*1.25</f>
        <v>9000</v>
      </c>
      <c r="I38" s="2">
        <f t="shared" ref="I38:I39" si="7">H38</f>
        <v>9000</v>
      </c>
      <c r="L38" s="2">
        <v>9000</v>
      </c>
      <c r="S38" s="7"/>
    </row>
    <row r="39" spans="1:19" x14ac:dyDescent="0.2">
      <c r="A39" s="36"/>
      <c r="C39" s="1" t="s">
        <v>15</v>
      </c>
      <c r="D39" s="1">
        <v>3</v>
      </c>
      <c r="E39" s="2">
        <v>50</v>
      </c>
      <c r="F39" s="1">
        <v>5</v>
      </c>
      <c r="G39" s="7">
        <f t="shared" si="5"/>
        <v>750</v>
      </c>
      <c r="H39" s="7">
        <f t="shared" si="6"/>
        <v>937.5</v>
      </c>
      <c r="I39" s="2">
        <f t="shared" si="7"/>
        <v>937.5</v>
      </c>
      <c r="L39" s="2">
        <v>937.5</v>
      </c>
      <c r="S39" s="7"/>
    </row>
    <row r="40" spans="1:19" x14ac:dyDescent="0.2">
      <c r="A40" s="36"/>
      <c r="E40" s="2"/>
      <c r="G40" s="9">
        <f>SUM(G37:G39)</f>
        <v>22350</v>
      </c>
      <c r="H40" s="9">
        <f>SUM(H37:H39)</f>
        <v>27937.5</v>
      </c>
      <c r="I40" s="9">
        <f>SUM(I37:I39)</f>
        <v>27937.5</v>
      </c>
      <c r="S40" s="7"/>
    </row>
    <row r="41" spans="1:19" x14ac:dyDescent="0.2">
      <c r="A41" s="36"/>
      <c r="C41" s="10"/>
      <c r="D41" s="10"/>
      <c r="E41" s="11"/>
      <c r="F41" s="10"/>
      <c r="G41" s="12"/>
      <c r="H41" s="12"/>
      <c r="I41" s="12"/>
      <c r="S41" s="7"/>
    </row>
    <row r="42" spans="1:19" x14ac:dyDescent="0.2">
      <c r="A42" s="36"/>
      <c r="C42" s="13" t="s">
        <v>58</v>
      </c>
      <c r="D42" s="13"/>
      <c r="E42" s="14"/>
      <c r="F42" s="13"/>
      <c r="G42" s="15"/>
      <c r="H42" s="15"/>
      <c r="I42" s="15">
        <v>5000</v>
      </c>
      <c r="J42" s="2">
        <v>2500</v>
      </c>
      <c r="R42" s="2">
        <v>2500</v>
      </c>
      <c r="S42" s="7"/>
    </row>
    <row r="43" spans="1:19" x14ac:dyDescent="0.2">
      <c r="A43" s="36"/>
      <c r="C43" s="13" t="s">
        <v>51</v>
      </c>
      <c r="D43" s="13">
        <v>75</v>
      </c>
      <c r="E43" s="14">
        <v>30</v>
      </c>
      <c r="F43" s="13"/>
      <c r="G43" s="15">
        <f>D43*E43</f>
        <v>2250</v>
      </c>
      <c r="H43" s="15"/>
      <c r="I43" s="2">
        <f>G43</f>
        <v>2250</v>
      </c>
      <c r="K43" s="14"/>
      <c r="L43" s="14">
        <v>2250</v>
      </c>
      <c r="S43" s="7"/>
    </row>
    <row r="44" spans="1:19" x14ac:dyDescent="0.2">
      <c r="A44" s="36"/>
      <c r="C44" s="1" t="s">
        <v>17</v>
      </c>
      <c r="D44" s="1">
        <v>2</v>
      </c>
      <c r="E44" s="2"/>
      <c r="G44" s="2">
        <v>1600</v>
      </c>
      <c r="H44" s="2"/>
      <c r="I44" s="2">
        <f>G44*D44</f>
        <v>3200</v>
      </c>
      <c r="L44" s="2">
        <v>3200</v>
      </c>
      <c r="S44" s="7"/>
    </row>
    <row r="45" spans="1:19" x14ac:dyDescent="0.2">
      <c r="A45" s="36"/>
      <c r="C45" s="1" t="s">
        <v>18</v>
      </c>
      <c r="D45" s="1">
        <v>2</v>
      </c>
      <c r="E45" s="2"/>
      <c r="G45" s="2">
        <v>2000</v>
      </c>
      <c r="H45" s="7">
        <f>G45*1.25</f>
        <v>2500</v>
      </c>
      <c r="I45" s="2">
        <f>H45*2</f>
        <v>5000</v>
      </c>
      <c r="L45" s="2">
        <v>5000</v>
      </c>
      <c r="S45" s="7"/>
    </row>
    <row r="46" spans="1:19" x14ac:dyDescent="0.2">
      <c r="A46" s="36"/>
      <c r="C46" s="13" t="s">
        <v>43</v>
      </c>
      <c r="E46" s="2"/>
      <c r="H46" s="7"/>
      <c r="I46" s="2">
        <v>800</v>
      </c>
      <c r="L46" s="2">
        <v>800</v>
      </c>
      <c r="S46" s="7"/>
    </row>
    <row r="47" spans="1:19" x14ac:dyDescent="0.2">
      <c r="A47" s="36"/>
      <c r="C47" s="13" t="s">
        <v>44</v>
      </c>
      <c r="E47" s="2"/>
      <c r="H47" s="7">
        <v>1000</v>
      </c>
      <c r="I47" s="2">
        <f>H47*1.25</f>
        <v>1250</v>
      </c>
      <c r="L47" s="2">
        <v>1250</v>
      </c>
      <c r="S47" s="7"/>
    </row>
    <row r="48" spans="1:19" x14ac:dyDescent="0.2">
      <c r="A48" s="36"/>
      <c r="C48" s="1" t="s">
        <v>19</v>
      </c>
      <c r="E48" s="2"/>
      <c r="H48" s="2"/>
      <c r="I48" s="2">
        <v>250</v>
      </c>
      <c r="O48" s="2">
        <v>250</v>
      </c>
      <c r="S48" s="7"/>
    </row>
    <row r="49" spans="1:19" x14ac:dyDescent="0.2">
      <c r="A49" s="36"/>
      <c r="C49" s="1" t="s">
        <v>55</v>
      </c>
      <c r="E49" s="2"/>
      <c r="H49" s="2"/>
      <c r="I49" s="2">
        <v>250</v>
      </c>
      <c r="O49" s="2">
        <v>250</v>
      </c>
      <c r="S49" s="7"/>
    </row>
    <row r="50" spans="1:19" x14ac:dyDescent="0.2">
      <c r="A50" s="36"/>
      <c r="E50" s="2"/>
      <c r="H50" s="9">
        <f>SUM(G43:H48)</f>
        <v>9350</v>
      </c>
      <c r="I50" s="16">
        <f>SUM(I42:I49)</f>
        <v>18000</v>
      </c>
      <c r="S50" s="7"/>
    </row>
    <row r="51" spans="1:19" ht="13.5" thickBot="1" x14ac:dyDescent="0.25">
      <c r="A51" s="36"/>
      <c r="E51" s="2"/>
      <c r="S51" s="7"/>
    </row>
    <row r="52" spans="1:19" ht="15.75" customHeight="1" thickBot="1" x14ac:dyDescent="0.25">
      <c r="A52" s="36"/>
      <c r="C52" s="37" t="s">
        <v>20</v>
      </c>
      <c r="D52" s="38"/>
      <c r="E52" s="38"/>
      <c r="F52" s="38"/>
      <c r="G52" s="38"/>
      <c r="H52" s="38"/>
      <c r="I52" s="17">
        <f>I40+I50</f>
        <v>45937.5</v>
      </c>
      <c r="S52" s="7"/>
    </row>
    <row r="53" spans="1:19" x14ac:dyDescent="0.2">
      <c r="E53" s="2"/>
      <c r="S53" s="7"/>
    </row>
    <row r="54" spans="1:19" x14ac:dyDescent="0.2">
      <c r="E54" s="2"/>
      <c r="S54" s="7"/>
    </row>
    <row r="55" spans="1:19" x14ac:dyDescent="0.2">
      <c r="A55" s="36" t="s">
        <v>33</v>
      </c>
      <c r="C55" s="25" t="s">
        <v>54</v>
      </c>
      <c r="D55" s="19"/>
      <c r="E55" s="20"/>
      <c r="F55" s="19"/>
      <c r="G55" s="19"/>
      <c r="H55" s="19"/>
      <c r="I55" s="19"/>
      <c r="S55" s="7"/>
    </row>
    <row r="56" spans="1:19" x14ac:dyDescent="0.2">
      <c r="A56" s="36"/>
      <c r="C56" s="1" t="s">
        <v>21</v>
      </c>
      <c r="D56" s="1">
        <v>2</v>
      </c>
      <c r="E56" s="2">
        <v>50</v>
      </c>
      <c r="F56" s="1">
        <f>4.5*5</f>
        <v>22.5</v>
      </c>
      <c r="G56" s="7">
        <f>F56*E56*D56</f>
        <v>2250</v>
      </c>
      <c r="H56" s="7">
        <f>G56*1.25</f>
        <v>2812.5</v>
      </c>
      <c r="I56" s="2">
        <v>3750</v>
      </c>
      <c r="L56" s="2">
        <v>3750</v>
      </c>
      <c r="S56" s="7"/>
    </row>
    <row r="57" spans="1:19" x14ac:dyDescent="0.2">
      <c r="A57" s="36"/>
      <c r="C57" s="1" t="s">
        <v>21</v>
      </c>
      <c r="D57" s="1">
        <v>2</v>
      </c>
      <c r="E57" s="2">
        <v>50</v>
      </c>
      <c r="F57" s="1">
        <f>2*10</f>
        <v>20</v>
      </c>
      <c r="G57" s="7">
        <f t="shared" ref="G57:G58" si="8">F57*E57*D57</f>
        <v>2000</v>
      </c>
      <c r="H57" s="7">
        <f t="shared" ref="H57:H58" si="9">G57*1.25</f>
        <v>2500</v>
      </c>
      <c r="I57" s="2">
        <v>2500</v>
      </c>
      <c r="L57" s="2">
        <v>2500</v>
      </c>
      <c r="S57" s="7"/>
    </row>
    <row r="58" spans="1:19" x14ac:dyDescent="0.2">
      <c r="A58" s="36"/>
      <c r="C58" s="1" t="s">
        <v>15</v>
      </c>
      <c r="D58" s="1">
        <v>4</v>
      </c>
      <c r="E58" s="2">
        <v>50</v>
      </c>
      <c r="F58" s="1">
        <v>1</v>
      </c>
      <c r="G58" s="7">
        <f t="shared" si="8"/>
        <v>200</v>
      </c>
      <c r="H58" s="7">
        <f t="shared" si="9"/>
        <v>250</v>
      </c>
      <c r="I58" s="2">
        <v>500</v>
      </c>
      <c r="L58" s="2">
        <v>500</v>
      </c>
      <c r="S58" s="7"/>
    </row>
    <row r="59" spans="1:19" x14ac:dyDescent="0.2">
      <c r="A59" s="36"/>
      <c r="C59" s="13" t="s">
        <v>43</v>
      </c>
      <c r="E59" s="2"/>
      <c r="G59" s="7"/>
      <c r="H59" s="7"/>
      <c r="I59" s="2">
        <v>400</v>
      </c>
      <c r="L59" s="2">
        <v>400</v>
      </c>
      <c r="S59" s="7"/>
    </row>
    <row r="60" spans="1:19" x14ac:dyDescent="0.2">
      <c r="A60" s="36"/>
      <c r="C60" s="13" t="s">
        <v>44</v>
      </c>
      <c r="E60" s="2"/>
      <c r="G60" s="7"/>
      <c r="H60" s="7">
        <v>500</v>
      </c>
      <c r="I60" s="2">
        <f>H60*1.25</f>
        <v>625</v>
      </c>
      <c r="L60" s="2">
        <v>625</v>
      </c>
      <c r="S60" s="7"/>
    </row>
    <row r="61" spans="1:19" x14ac:dyDescent="0.2">
      <c r="A61" s="36"/>
      <c r="C61" s="13" t="s">
        <v>45</v>
      </c>
      <c r="E61" s="2"/>
      <c r="G61" s="7"/>
      <c r="H61" s="7"/>
      <c r="I61" s="2">
        <v>500</v>
      </c>
      <c r="L61" s="2">
        <v>500</v>
      </c>
      <c r="S61" s="7"/>
    </row>
    <row r="62" spans="1:19" x14ac:dyDescent="0.2">
      <c r="A62" s="36"/>
      <c r="C62" s="1" t="s">
        <v>19</v>
      </c>
      <c r="E62" s="2"/>
      <c r="G62" s="7"/>
      <c r="H62" s="7"/>
      <c r="I62" s="2">
        <v>250</v>
      </c>
      <c r="O62" s="2">
        <v>250</v>
      </c>
      <c r="S62" s="7"/>
    </row>
    <row r="63" spans="1:19" x14ac:dyDescent="0.2">
      <c r="A63" s="36"/>
      <c r="C63" s="1" t="s">
        <v>55</v>
      </c>
      <c r="E63" s="2"/>
      <c r="G63" s="7"/>
      <c r="H63" s="7"/>
      <c r="I63" s="2">
        <v>300</v>
      </c>
      <c r="O63" s="2">
        <v>300</v>
      </c>
      <c r="S63" s="7"/>
    </row>
    <row r="64" spans="1:19" x14ac:dyDescent="0.2">
      <c r="A64" s="36"/>
      <c r="E64" s="2"/>
      <c r="G64" s="9">
        <f>SUM(G56:G58)</f>
        <v>4450</v>
      </c>
      <c r="H64" s="9">
        <f>SUM(H56:H58)</f>
        <v>5562.5</v>
      </c>
      <c r="I64" s="9">
        <f>SUM(I56:I63)</f>
        <v>8825</v>
      </c>
      <c r="S64" s="7"/>
    </row>
    <row r="65" spans="1:19" ht="13.5" thickBot="1" x14ac:dyDescent="0.25">
      <c r="A65" s="36"/>
      <c r="E65" s="2"/>
      <c r="S65" s="7"/>
    </row>
    <row r="66" spans="1:19" ht="15.75" customHeight="1" thickBot="1" x14ac:dyDescent="0.25">
      <c r="A66" s="36"/>
      <c r="C66" s="37" t="s">
        <v>29</v>
      </c>
      <c r="D66" s="38"/>
      <c r="E66" s="38"/>
      <c r="F66" s="38"/>
      <c r="G66" s="38"/>
      <c r="H66" s="38"/>
      <c r="I66" s="17">
        <f>I64</f>
        <v>8825</v>
      </c>
      <c r="S66" s="7"/>
    </row>
    <row r="67" spans="1:19" x14ac:dyDescent="0.2">
      <c r="E67" s="2"/>
      <c r="S67" s="7"/>
    </row>
    <row r="68" spans="1:19" x14ac:dyDescent="0.2">
      <c r="A68" s="35" t="s">
        <v>39</v>
      </c>
      <c r="C68" s="39" t="s">
        <v>53</v>
      </c>
      <c r="D68" s="39"/>
      <c r="E68" s="39"/>
      <c r="F68" s="39"/>
      <c r="G68" s="39"/>
      <c r="H68" s="39"/>
      <c r="I68" s="39"/>
      <c r="S68" s="7"/>
    </row>
    <row r="69" spans="1:19" x14ac:dyDescent="0.2">
      <c r="A69" s="35"/>
      <c r="C69" s="1" t="s">
        <v>21</v>
      </c>
      <c r="D69" s="1">
        <v>2</v>
      </c>
      <c r="E69" s="2">
        <v>50</v>
      </c>
      <c r="F69" s="1">
        <f>5.5*21</f>
        <v>115.5</v>
      </c>
      <c r="G69" s="2">
        <f>F69*E69*D69</f>
        <v>11550</v>
      </c>
      <c r="H69" s="2">
        <f>G69*1.25</f>
        <v>14437.5</v>
      </c>
      <c r="I69" s="2">
        <f>H69</f>
        <v>14437.5</v>
      </c>
      <c r="L69" s="2">
        <v>14437.5</v>
      </c>
      <c r="S69" s="7"/>
    </row>
    <row r="70" spans="1:19" x14ac:dyDescent="0.2">
      <c r="A70" s="35"/>
      <c r="C70" s="1" t="s">
        <v>37</v>
      </c>
      <c r="D70" s="1">
        <v>1</v>
      </c>
      <c r="E70" s="2">
        <v>30</v>
      </c>
      <c r="F70" s="1">
        <f>5.5*21</f>
        <v>115.5</v>
      </c>
      <c r="G70" s="2">
        <f>F70*E70*D70</f>
        <v>3465</v>
      </c>
      <c r="H70" s="2">
        <f>G70*1.25</f>
        <v>4331.25</v>
      </c>
      <c r="I70" s="2">
        <f>H70</f>
        <v>4331.25</v>
      </c>
      <c r="L70" s="2">
        <v>4331.25</v>
      </c>
      <c r="S70" s="7"/>
    </row>
    <row r="71" spans="1:19" x14ac:dyDescent="0.2">
      <c r="A71" s="35"/>
      <c r="C71" s="13" t="s">
        <v>17</v>
      </c>
      <c r="D71" s="13"/>
      <c r="E71" s="14"/>
      <c r="F71" s="13"/>
      <c r="G71" s="14"/>
      <c r="H71" s="14"/>
      <c r="I71" s="14">
        <v>5400</v>
      </c>
      <c r="L71" s="2">
        <v>5400</v>
      </c>
      <c r="S71" s="7"/>
    </row>
    <row r="72" spans="1:19" x14ac:dyDescent="0.2">
      <c r="A72" s="35"/>
      <c r="C72" s="13" t="s">
        <v>18</v>
      </c>
      <c r="D72" s="13"/>
      <c r="E72" s="14"/>
      <c r="F72" s="13"/>
      <c r="G72" s="14">
        <f>30*60</f>
        <v>1800</v>
      </c>
      <c r="H72" s="15">
        <f>G72*1.25</f>
        <v>2250</v>
      </c>
      <c r="I72" s="14">
        <v>3375</v>
      </c>
      <c r="L72" s="2">
        <v>3375</v>
      </c>
      <c r="S72" s="7"/>
    </row>
    <row r="73" spans="1:19" x14ac:dyDescent="0.2">
      <c r="A73" s="35"/>
      <c r="C73" s="13" t="s">
        <v>55</v>
      </c>
      <c r="D73" s="13"/>
      <c r="E73" s="14"/>
      <c r="F73" s="13"/>
      <c r="G73" s="14"/>
      <c r="H73" s="15"/>
      <c r="I73" s="14">
        <v>300</v>
      </c>
      <c r="O73" s="2">
        <v>300</v>
      </c>
      <c r="S73" s="7"/>
    </row>
    <row r="74" spans="1:19" x14ac:dyDescent="0.2">
      <c r="A74" s="35"/>
      <c r="E74" s="2"/>
      <c r="G74" s="9">
        <f>SUM(G69:G72)</f>
        <v>16815</v>
      </c>
      <c r="H74" s="9">
        <f t="shared" ref="H74" si="10">SUM(H69:H72)</f>
        <v>21018.75</v>
      </c>
      <c r="I74" s="9">
        <f>SUM(I69:I73)</f>
        <v>27843.75</v>
      </c>
      <c r="S74" s="7"/>
    </row>
    <row r="75" spans="1:19" ht="13.5" thickBot="1" x14ac:dyDescent="0.25">
      <c r="A75" s="35"/>
      <c r="E75" s="2"/>
      <c r="H75" s="7"/>
      <c r="I75" s="2"/>
      <c r="S75" s="7"/>
    </row>
    <row r="76" spans="1:19" ht="13.5" thickBot="1" x14ac:dyDescent="0.25">
      <c r="A76" s="35"/>
      <c r="C76" s="37" t="s">
        <v>38</v>
      </c>
      <c r="D76" s="38"/>
      <c r="E76" s="38"/>
      <c r="F76" s="38"/>
      <c r="G76" s="38"/>
      <c r="H76" s="38"/>
      <c r="I76" s="17">
        <f>I74</f>
        <v>27843.75</v>
      </c>
      <c r="S76" s="7"/>
    </row>
    <row r="77" spans="1:19" ht="13.5" thickBot="1" x14ac:dyDescent="0.25">
      <c r="E77" s="2"/>
      <c r="H77" s="7"/>
      <c r="I77" s="2"/>
      <c r="S77" s="7"/>
    </row>
    <row r="78" spans="1:19" ht="15.75" customHeight="1" thickBot="1" x14ac:dyDescent="0.25">
      <c r="C78" s="32" t="s">
        <v>22</v>
      </c>
      <c r="D78" s="33"/>
      <c r="E78" s="33"/>
      <c r="F78" s="33"/>
      <c r="G78" s="33"/>
      <c r="H78" s="33"/>
      <c r="I78" s="18">
        <f>I33+I52+I66+I76</f>
        <v>774550</v>
      </c>
      <c r="J78" s="2">
        <f>SUM(J4:J77)</f>
        <v>8000</v>
      </c>
      <c r="K78" s="2">
        <f t="shared" ref="K78:R78" si="11">SUM(K4:K77)</f>
        <v>30350</v>
      </c>
      <c r="L78" s="2">
        <f t="shared" si="11"/>
        <v>640850</v>
      </c>
      <c r="M78" s="2">
        <f t="shared" si="11"/>
        <v>21000</v>
      </c>
      <c r="N78" s="2">
        <f t="shared" si="11"/>
        <v>17000</v>
      </c>
      <c r="O78" s="2">
        <f t="shared" si="11"/>
        <v>7850</v>
      </c>
      <c r="P78" s="2">
        <f t="shared" si="11"/>
        <v>38000</v>
      </c>
      <c r="Q78" s="2">
        <f t="shared" si="11"/>
        <v>4000</v>
      </c>
      <c r="R78" s="2">
        <f t="shared" si="11"/>
        <v>7500</v>
      </c>
      <c r="S78" s="7"/>
    </row>
    <row r="80" spans="1:19" ht="15.75" x14ac:dyDescent="0.2">
      <c r="C80" s="31"/>
    </row>
    <row r="81" spans="3:3" ht="15.75" x14ac:dyDescent="0.2">
      <c r="C81" s="31"/>
    </row>
    <row r="82" spans="3:3" ht="15.75" x14ac:dyDescent="0.2">
      <c r="C82" s="31"/>
    </row>
    <row r="83" spans="3:3" ht="15.75" x14ac:dyDescent="0.2">
      <c r="C83" s="30"/>
    </row>
    <row r="84" spans="3:3" ht="15.75" x14ac:dyDescent="0.2">
      <c r="C84" s="30"/>
    </row>
    <row r="85" spans="3:3" ht="15.75" x14ac:dyDescent="0.2">
      <c r="C85" s="30"/>
    </row>
    <row r="86" spans="3:3" ht="15.75" x14ac:dyDescent="0.2">
      <c r="C86" s="29"/>
    </row>
    <row r="87" spans="3:3" ht="15.75" x14ac:dyDescent="0.2">
      <c r="C87" s="30"/>
    </row>
    <row r="88" spans="3:3" ht="15.75" x14ac:dyDescent="0.2">
      <c r="C88" s="30"/>
    </row>
    <row r="89" spans="3:3" ht="15.75" x14ac:dyDescent="0.2">
      <c r="C89" s="30"/>
    </row>
    <row r="90" spans="3:3" ht="15.75" x14ac:dyDescent="0.2">
      <c r="C90" s="30"/>
    </row>
    <row r="91" spans="3:3" ht="15.75" x14ac:dyDescent="0.2">
      <c r="C91" s="29"/>
    </row>
    <row r="92" spans="3:3" ht="15.75" x14ac:dyDescent="0.2">
      <c r="C92" s="30"/>
    </row>
    <row r="93" spans="3:3" ht="15.75" x14ac:dyDescent="0.2">
      <c r="C93" s="30"/>
    </row>
    <row r="94" spans="3:3" ht="15.75" x14ac:dyDescent="0.2">
      <c r="C94" s="30"/>
    </row>
    <row r="95" spans="3:3" ht="15.75" x14ac:dyDescent="0.2">
      <c r="C95" s="29"/>
    </row>
    <row r="96" spans="3:3" ht="15.75" x14ac:dyDescent="0.2">
      <c r="C96" s="30"/>
    </row>
  </sheetData>
  <mergeCells count="11">
    <mergeCell ref="C78:H78"/>
    <mergeCell ref="J2:R2"/>
    <mergeCell ref="A68:A76"/>
    <mergeCell ref="A36:A52"/>
    <mergeCell ref="A55:A66"/>
    <mergeCell ref="A4:A33"/>
    <mergeCell ref="C33:H33"/>
    <mergeCell ref="C52:H52"/>
    <mergeCell ref="C68:I68"/>
    <mergeCell ref="C76:H76"/>
    <mergeCell ref="C66:H6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sstrotman</dc:creator>
  <cp:lastModifiedBy>sstrotman</cp:lastModifiedBy>
  <dcterms:created xsi:type="dcterms:W3CDTF">2021-03-15T15:45:31Z</dcterms:created>
  <dcterms:modified xsi:type="dcterms:W3CDTF">2022-03-01T22:48:36Z</dcterms:modified>
</cp:coreProperties>
</file>