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ESSER round 2 funding 9.2 million\Info for Board\"/>
    </mc:Choice>
  </mc:AlternateContent>
  <bookViews>
    <workbookView xWindow="0" yWindow="0" windowWidth="28800" windowHeight="11700"/>
  </bookViews>
  <sheets>
    <sheet name="ESSER II 554G" sheetId="1" r:id="rId1"/>
    <sheet name="ESSER II 554G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2" l="1"/>
  <c r="D119" i="2"/>
  <c r="D112" i="2"/>
  <c r="D111" i="2"/>
  <c r="C108" i="2"/>
  <c r="D107" i="2"/>
  <c r="D105" i="2"/>
  <c r="C101" i="2"/>
  <c r="D104" i="2" s="1"/>
  <c r="D100" i="2"/>
  <c r="C98" i="2"/>
  <c r="C97" i="2"/>
  <c r="D98" i="2" s="1"/>
  <c r="C91" i="2"/>
  <c r="D96" i="2"/>
  <c r="D88" i="2"/>
  <c r="C83" i="2"/>
  <c r="D80" i="2"/>
  <c r="D78" i="2"/>
  <c r="C74" i="2"/>
  <c r="D77" i="2" s="1"/>
  <c r="D73" i="2"/>
  <c r="D71" i="2"/>
  <c r="D68" i="2"/>
  <c r="C70" i="2"/>
  <c r="C69" i="2"/>
  <c r="C61" i="2"/>
  <c r="D67" i="2" s="1"/>
  <c r="D60" i="2"/>
  <c r="D48" i="2"/>
  <c r="D58" i="2"/>
  <c r="D57" i="2"/>
  <c r="C55" i="2"/>
  <c r="D46" i="2"/>
  <c r="C45" i="2"/>
  <c r="D45" i="2" s="1"/>
  <c r="D44" i="2"/>
  <c r="D42" i="2"/>
  <c r="D41" i="2"/>
  <c r="C38" i="2"/>
  <c r="D35" i="2"/>
  <c r="C33" i="2"/>
  <c r="D33" i="2" s="1"/>
  <c r="C29" i="2"/>
  <c r="D29" i="2" s="1"/>
  <c r="C27" i="2"/>
  <c r="D27" i="2" s="1"/>
  <c r="C22" i="2"/>
  <c r="C16" i="2"/>
  <c r="D12" i="2"/>
  <c r="D70" i="2" l="1"/>
  <c r="D22" i="2"/>
  <c r="C8" i="2" l="1"/>
  <c r="D10" i="2" s="1"/>
  <c r="F96" i="1" l="1"/>
  <c r="D94" i="1"/>
  <c r="D91" i="1"/>
  <c r="D89" i="1"/>
  <c r="D83" i="1"/>
  <c r="C81" i="1"/>
  <c r="C75" i="1"/>
  <c r="D76" i="1" s="1"/>
  <c r="C64" i="1"/>
  <c r="D68" i="1"/>
  <c r="C53" i="1"/>
  <c r="C30" i="1"/>
  <c r="D32" i="1" s="1"/>
  <c r="D26" i="1"/>
  <c r="D20" i="1"/>
  <c r="D61" i="1"/>
  <c r="D12" i="1"/>
  <c r="D10" i="1"/>
  <c r="D8" i="1"/>
  <c r="C34" i="1"/>
  <c r="C35" i="1"/>
  <c r="C22" i="1"/>
  <c r="D22" i="1" s="1"/>
  <c r="C15" i="1"/>
  <c r="D15" i="1" s="1"/>
  <c r="C12" i="1"/>
  <c r="C17" i="1"/>
  <c r="D17" i="1" s="1"/>
  <c r="D41" i="1" l="1"/>
  <c r="C14" i="2" l="1"/>
  <c r="D14" i="2" s="1"/>
  <c r="C85" i="2"/>
  <c r="D86" i="2" s="1"/>
  <c r="C50" i="2"/>
  <c r="C49" i="2" s="1"/>
  <c r="D56" i="2" s="1"/>
  <c r="C36" i="2"/>
  <c r="D39" i="2" s="1"/>
  <c r="C25" i="2"/>
  <c r="D25" i="2" s="1"/>
  <c r="C121" i="2" l="1"/>
  <c r="D121" i="2"/>
  <c r="E121" i="2" s="1"/>
  <c r="C48" i="1"/>
  <c r="C44" i="1"/>
  <c r="D55" i="1" s="1"/>
  <c r="D96" i="1" s="1"/>
  <c r="C96" i="1" l="1"/>
</calcChain>
</file>

<file path=xl/sharedStrings.xml><?xml version="1.0" encoding="utf-8"?>
<sst xmlns="http://schemas.openxmlformats.org/spreadsheetml/2006/main" count="334" uniqueCount="148">
  <si>
    <t xml:space="preserve">ESSER II </t>
  </si>
  <si>
    <t>Chromebooks</t>
  </si>
  <si>
    <t>Description</t>
  </si>
  <si>
    <t>Amount</t>
  </si>
  <si>
    <t>Biggs</t>
  </si>
  <si>
    <t>Asset tracker - fixed assets</t>
  </si>
  <si>
    <t>Scanner</t>
  </si>
  <si>
    <t>Holmes Adult High School</t>
  </si>
  <si>
    <t>Charging cart</t>
  </si>
  <si>
    <t>Laser presenters</t>
  </si>
  <si>
    <t>Smart TV's</t>
  </si>
  <si>
    <t>TV mounts</t>
  </si>
  <si>
    <t>Macbooks</t>
  </si>
  <si>
    <t>Holmes Middle School</t>
  </si>
  <si>
    <t>Technology Dept</t>
  </si>
  <si>
    <t>Technology supplies</t>
  </si>
  <si>
    <t>Laptop/Chromebooks</t>
  </si>
  <si>
    <t>30 unit cart</t>
  </si>
  <si>
    <t>Apple TV's</t>
  </si>
  <si>
    <t>Holmes High School</t>
  </si>
  <si>
    <t>Applecare</t>
  </si>
  <si>
    <t>Ipads</t>
  </si>
  <si>
    <t>Macbooks &amp; Applecare</t>
  </si>
  <si>
    <t>Applecare for ipads</t>
  </si>
  <si>
    <t>JGC</t>
  </si>
  <si>
    <t>Cases with keyboard for ipads</t>
  </si>
  <si>
    <t>Latonia</t>
  </si>
  <si>
    <t>9th District</t>
  </si>
  <si>
    <t>Laminator</t>
  </si>
  <si>
    <t>GOS</t>
  </si>
  <si>
    <t>Document cameras</t>
  </si>
  <si>
    <t>Charging carts</t>
  </si>
  <si>
    <t>6th District</t>
  </si>
  <si>
    <t>Chapman</t>
  </si>
  <si>
    <t>Install carpet tiles</t>
  </si>
  <si>
    <t>Department/School</t>
  </si>
  <si>
    <t>Summer program 2021</t>
  </si>
  <si>
    <t>Summer program 2021 - special ed</t>
  </si>
  <si>
    <t>Nutrition Services</t>
  </si>
  <si>
    <t>Reimbursement of food costs</t>
  </si>
  <si>
    <t>Curriculum Dept</t>
  </si>
  <si>
    <t>ELL</t>
  </si>
  <si>
    <t>Classroom materials</t>
  </si>
  <si>
    <t>Backpacks</t>
  </si>
  <si>
    <t>Face masks</t>
  </si>
  <si>
    <t>Summer program 2021 -salary &amp; fringes</t>
  </si>
  <si>
    <t>Chairs</t>
  </si>
  <si>
    <t>Tables</t>
  </si>
  <si>
    <t>Instructional materials</t>
  </si>
  <si>
    <t>Registrations for Virtual OG training</t>
  </si>
  <si>
    <t>Dreambox learning - licenses</t>
  </si>
  <si>
    <t>Newsela software</t>
  </si>
  <si>
    <t>Software</t>
  </si>
  <si>
    <t>Bus garage</t>
  </si>
  <si>
    <t>Masks</t>
  </si>
  <si>
    <t>Computer monitor</t>
  </si>
  <si>
    <t>Applecare for Ipads</t>
  </si>
  <si>
    <t>Total ESSER pots is $9,208,715</t>
  </si>
  <si>
    <t>Actual expenses as of 12/31/21</t>
  </si>
  <si>
    <t>Total spent as of 12/31/21</t>
  </si>
  <si>
    <t>Update server migration</t>
  </si>
  <si>
    <t>Indirects</t>
  </si>
  <si>
    <t>District</t>
  </si>
  <si>
    <t>Special Education Dept</t>
  </si>
  <si>
    <t>Computers</t>
  </si>
  <si>
    <t>School Board</t>
  </si>
  <si>
    <t>Equity work</t>
  </si>
  <si>
    <t>Personnel Services/HR</t>
  </si>
  <si>
    <t>Frontline implementation-recruit &amp; hire</t>
  </si>
  <si>
    <t>TV's</t>
  </si>
  <si>
    <t>Laptop/ipad/chromebook protection</t>
  </si>
  <si>
    <t>Apple pencils</t>
  </si>
  <si>
    <t>Total</t>
  </si>
  <si>
    <t>Technology Dept (org 0002087)</t>
  </si>
  <si>
    <t>TLC</t>
  </si>
  <si>
    <t>TV mount</t>
  </si>
  <si>
    <t xml:space="preserve">TV   </t>
  </si>
  <si>
    <t>Chromebook rentals</t>
  </si>
  <si>
    <t xml:space="preserve">Macbook chargers </t>
  </si>
  <si>
    <t>Crayon for ipads</t>
  </si>
  <si>
    <t>Smartboards</t>
  </si>
  <si>
    <t>Wead eater, trimmers, blower</t>
  </si>
  <si>
    <t>Carpet extactor, burnisher</t>
  </si>
  <si>
    <t>Laptops</t>
  </si>
  <si>
    <t>Environmental evaluation</t>
  </si>
  <si>
    <t>Total 554G allocation is $3,910,710.96</t>
  </si>
  <si>
    <t>Total 554GD allocation is $5,298,004.04</t>
  </si>
  <si>
    <t>Health Services</t>
  </si>
  <si>
    <t>Nurse supplements</t>
  </si>
  <si>
    <t>Western Nursing Service Agency Nurses</t>
  </si>
  <si>
    <t>Mobile vision screeners</t>
  </si>
  <si>
    <t xml:space="preserve">Custodial </t>
  </si>
  <si>
    <t>Custodial supplies - districtwide</t>
  </si>
  <si>
    <t>Salary &amp; fringes (org 0002118)</t>
  </si>
  <si>
    <t>Mastery Connect (org 0002118)</t>
  </si>
  <si>
    <t>Instructional materials (org 0002118)</t>
  </si>
  <si>
    <t>Software (org 0002118)</t>
  </si>
  <si>
    <t>District office</t>
  </si>
  <si>
    <t>Salary &amp; fringes (org 0002121)</t>
  </si>
  <si>
    <t>Salary &amp; fringes (org 0001124)</t>
  </si>
  <si>
    <t>Districtwide Health Services</t>
  </si>
  <si>
    <t>Vaccine incentive - salary &amp; fringes</t>
  </si>
  <si>
    <t>HHS/HMS paying teachers for planning period</t>
  </si>
  <si>
    <t>Fringes on both categories</t>
  </si>
  <si>
    <t>Salary (org 0002918-0113)</t>
  </si>
  <si>
    <t>Salary (org 0002918-0131)</t>
  </si>
  <si>
    <t xml:space="preserve">I/A being teacher due to lack of subs </t>
  </si>
  <si>
    <t>Supplies</t>
  </si>
  <si>
    <t>Books</t>
  </si>
  <si>
    <t>ITEAM stipends (org 0132118)</t>
  </si>
  <si>
    <t>ITEAM stipends (org 0172118)</t>
  </si>
  <si>
    <t>ELL - salary &amp; fringes (org 0172124)</t>
  </si>
  <si>
    <t>Workstations</t>
  </si>
  <si>
    <t>Hands free water coolers</t>
  </si>
  <si>
    <t>Virtual teacher salary &amp; fringes (org 0172787)</t>
  </si>
  <si>
    <t>ITEAM stipends (org 0192118)</t>
  </si>
  <si>
    <t>Focus care -online tutoring</t>
  </si>
  <si>
    <t>Radios &amp; earpieces</t>
  </si>
  <si>
    <t>ELL - salary &amp; fringes (org 0192124)</t>
  </si>
  <si>
    <t>Virtual teacher salary &amp; fringes (org 0192787)</t>
  </si>
  <si>
    <t>Refrigerator</t>
  </si>
  <si>
    <t>Chairs &amp; tables</t>
  </si>
  <si>
    <t>After school program - salary &amp; fringes (org 0192197)</t>
  </si>
  <si>
    <t>After school program - programming, postage, supplies</t>
  </si>
  <si>
    <t>Custodial cleaning supplies (org 1102087)</t>
  </si>
  <si>
    <t>Custodial cleaning supplies (org 0192087)</t>
  </si>
  <si>
    <t>Custodial cleaning supplies (org 0172087)</t>
  </si>
  <si>
    <t>Custodial supplies (org 0132087)</t>
  </si>
  <si>
    <t>Custodial supplies (org 0112087)</t>
  </si>
  <si>
    <t>Custodial supplies (org 0102087)</t>
  </si>
  <si>
    <t>ITEAM stipends (org 1102118)</t>
  </si>
  <si>
    <t>Technology software</t>
  </si>
  <si>
    <t>ELL - salary &amp; fringes (org 1102124)</t>
  </si>
  <si>
    <t>Custodial cleaning supplies (org 1152087)</t>
  </si>
  <si>
    <t>ITEAM stipends (org 1152118)</t>
  </si>
  <si>
    <t>Fringes on ITEAM stipends &amp; intervention teacher</t>
  </si>
  <si>
    <t>Intervention teacher - salary (org 1152118)</t>
  </si>
  <si>
    <t>Custodial cleaning supplies (org 1502087)</t>
  </si>
  <si>
    <t>Guys with Ties program</t>
  </si>
  <si>
    <t>Shades</t>
  </si>
  <si>
    <t>Virtual program</t>
  </si>
  <si>
    <t>After school program - salary &amp; fringes (org 1502197)</t>
  </si>
  <si>
    <t>Custodial cleaning supplies (org 1602087)</t>
  </si>
  <si>
    <t>ITEAM stipends (org 1602118)</t>
  </si>
  <si>
    <t>ELL - salary &amp; fringes (org 1602124)</t>
  </si>
  <si>
    <t>Custodial cleaning supplies (org 1702087)</t>
  </si>
  <si>
    <t>ITEAM stipends (org 1702118)</t>
  </si>
  <si>
    <t>Masks &amp; custodial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</si>
</sst>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 applyFill="1"/>
    <xf numFmtId="164" fontId="0" fillId="0" borderId="0" xfId="0" applyNumberFormat="1"/>
    <xf numFmtId="164" fontId="0" fillId="0" borderId="0" xfId="1" applyNumberFormat="1" applyFont="1"/>
    <xf numFmtId="43" fontId="0" fillId="0" borderId="0" xfId="0" applyNumberFormat="1"/>
    <xf numFmtId="43" fontId="0" fillId="0" borderId="0" xfId="0" applyNumberFormat="1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workbookViewId="0">
      <selection activeCell="I26" sqref="I26"/>
    </sheetView>
  </sheetViews>
  <sheetFormatPr defaultRowHeight="15" x14ac:dyDescent="0.25"/>
  <cols>
    <col min="1" max="1" width="27.85546875" customWidth="1"/>
    <col min="2" max="2" width="37.140625" style="1" customWidth="1"/>
    <col min="3" max="3" width="14" style="1" customWidth="1"/>
    <col min="4" max="4" width="15.42578125" customWidth="1"/>
  </cols>
  <sheetData>
    <row r="1" spans="1:4" x14ac:dyDescent="0.25">
      <c r="A1" t="s">
        <v>0</v>
      </c>
    </row>
    <row r="2" spans="1:4" x14ac:dyDescent="0.25">
      <c r="A2" t="s">
        <v>58</v>
      </c>
    </row>
    <row r="6" spans="1:4" x14ac:dyDescent="0.25">
      <c r="A6" s="2" t="s">
        <v>35</v>
      </c>
      <c r="B6" s="3" t="s">
        <v>2</v>
      </c>
      <c r="C6" s="3" t="s">
        <v>3</v>
      </c>
      <c r="D6" s="2" t="s">
        <v>72</v>
      </c>
    </row>
    <row r="8" spans="1:4" x14ac:dyDescent="0.25">
      <c r="A8" t="s">
        <v>62</v>
      </c>
      <c r="B8" s="1" t="s">
        <v>61</v>
      </c>
      <c r="C8" s="1">
        <v>523474.21</v>
      </c>
      <c r="D8" s="7">
        <f>C8</f>
        <v>523474.21</v>
      </c>
    </row>
    <row r="10" spans="1:4" x14ac:dyDescent="0.25">
      <c r="A10" t="s">
        <v>63</v>
      </c>
      <c r="B10" s="1" t="s">
        <v>64</v>
      </c>
      <c r="C10" s="1">
        <v>11881.5</v>
      </c>
      <c r="D10" s="7">
        <f>C10</f>
        <v>11881.5</v>
      </c>
    </row>
    <row r="12" spans="1:4" x14ac:dyDescent="0.25">
      <c r="A12" t="s">
        <v>65</v>
      </c>
      <c r="B12" s="1" t="s">
        <v>66</v>
      </c>
      <c r="C12" s="1">
        <f>9166+9166</f>
        <v>18332</v>
      </c>
      <c r="D12" s="7">
        <f>C12</f>
        <v>18332</v>
      </c>
    </row>
    <row r="14" spans="1:4" x14ac:dyDescent="0.25">
      <c r="A14" t="s">
        <v>67</v>
      </c>
      <c r="B14" s="1" t="s">
        <v>64</v>
      </c>
      <c r="C14" s="1">
        <v>3155.71</v>
      </c>
    </row>
    <row r="15" spans="1:4" x14ac:dyDescent="0.25">
      <c r="A15" t="s">
        <v>67</v>
      </c>
      <c r="B15" s="1" t="s">
        <v>68</v>
      </c>
      <c r="C15" s="1">
        <f>9303+12697</f>
        <v>22000</v>
      </c>
      <c r="D15" s="7">
        <f>C14+C15</f>
        <v>25155.71</v>
      </c>
    </row>
    <row r="17" spans="1:4" x14ac:dyDescent="0.25">
      <c r="A17" t="s">
        <v>73</v>
      </c>
      <c r="B17" s="1" t="s">
        <v>60</v>
      </c>
      <c r="C17" s="1">
        <f>45761+22373+16182</f>
        <v>84316</v>
      </c>
      <c r="D17" s="7">
        <f>C17</f>
        <v>84316</v>
      </c>
    </row>
    <row r="19" spans="1:4" x14ac:dyDescent="0.25">
      <c r="A19" t="s">
        <v>14</v>
      </c>
      <c r="B19" t="s">
        <v>1</v>
      </c>
      <c r="C19" s="1">
        <v>50345</v>
      </c>
    </row>
    <row r="20" spans="1:4" x14ac:dyDescent="0.25">
      <c r="A20" t="s">
        <v>14</v>
      </c>
      <c r="B20" s="1" t="s">
        <v>5</v>
      </c>
      <c r="C20" s="1">
        <v>7000</v>
      </c>
      <c r="D20" s="7">
        <f>C19+C20</f>
        <v>57345</v>
      </c>
    </row>
    <row r="22" spans="1:4" x14ac:dyDescent="0.25">
      <c r="A22" t="s">
        <v>4</v>
      </c>
      <c r="B22" s="1" t="s">
        <v>6</v>
      </c>
      <c r="C22" s="1">
        <f>495.99-430.52</f>
        <v>65.470000000000027</v>
      </c>
      <c r="D22" s="8">
        <f>C22</f>
        <v>65.470000000000027</v>
      </c>
    </row>
    <row r="24" spans="1:4" x14ac:dyDescent="0.25">
      <c r="A24" t="s">
        <v>7</v>
      </c>
      <c r="B24" s="1" t="s">
        <v>8</v>
      </c>
      <c r="C24" s="1">
        <v>449</v>
      </c>
    </row>
    <row r="25" spans="1:4" x14ac:dyDescent="0.25">
      <c r="A25" t="s">
        <v>7</v>
      </c>
      <c r="B25" s="1" t="s">
        <v>75</v>
      </c>
      <c r="C25" s="1">
        <v>69.3</v>
      </c>
    </row>
    <row r="26" spans="1:4" x14ac:dyDescent="0.25">
      <c r="A26" t="s">
        <v>7</v>
      </c>
      <c r="B26" s="1" t="s">
        <v>76</v>
      </c>
      <c r="C26" s="1">
        <v>627.24</v>
      </c>
      <c r="D26" s="7">
        <f>SUM(C24:C26)</f>
        <v>1145.54</v>
      </c>
    </row>
    <row r="28" spans="1:4" x14ac:dyDescent="0.25">
      <c r="A28" t="s">
        <v>74</v>
      </c>
      <c r="B28" s="1" t="s">
        <v>9</v>
      </c>
      <c r="C28" s="1">
        <v>234.18</v>
      </c>
    </row>
    <row r="29" spans="1:4" x14ac:dyDescent="0.25">
      <c r="A29" t="s">
        <v>74</v>
      </c>
      <c r="B29" s="1" t="s">
        <v>10</v>
      </c>
      <c r="C29" s="1">
        <v>5248.88</v>
      </c>
    </row>
    <row r="30" spans="1:4" x14ac:dyDescent="0.25">
      <c r="A30" t="s">
        <v>74</v>
      </c>
      <c r="B30" s="1" t="s">
        <v>11</v>
      </c>
      <c r="C30" s="1">
        <f>471.66</f>
        <v>471.66</v>
      </c>
    </row>
    <row r="31" spans="1:4" x14ac:dyDescent="0.25">
      <c r="A31" t="s">
        <v>74</v>
      </c>
      <c r="B31" s="1" t="s">
        <v>1</v>
      </c>
      <c r="C31" s="1">
        <v>6586.75</v>
      </c>
    </row>
    <row r="32" spans="1:4" x14ac:dyDescent="0.25">
      <c r="A32" t="s">
        <v>74</v>
      </c>
      <c r="B32" s="1" t="s">
        <v>12</v>
      </c>
      <c r="C32" s="1">
        <v>19908</v>
      </c>
      <c r="D32" s="8">
        <f>SUM(C28:C32)</f>
        <v>32449.47</v>
      </c>
    </row>
    <row r="34" spans="1:4" x14ac:dyDescent="0.25">
      <c r="A34" t="s">
        <v>13</v>
      </c>
      <c r="B34" s="1" t="s">
        <v>15</v>
      </c>
      <c r="C34" s="1">
        <f>2218+439.9+774+414.75+145.5+84.24</f>
        <v>4076.39</v>
      </c>
    </row>
    <row r="35" spans="1:4" x14ac:dyDescent="0.25">
      <c r="A35" t="s">
        <v>13</v>
      </c>
      <c r="B35" s="1" t="s">
        <v>16</v>
      </c>
      <c r="C35" s="1">
        <f>4864.14+19374+3109.86</f>
        <v>27348</v>
      </c>
    </row>
    <row r="36" spans="1:4" x14ac:dyDescent="0.25">
      <c r="A36" t="s">
        <v>13</v>
      </c>
      <c r="B36" s="1" t="s">
        <v>12</v>
      </c>
      <c r="C36" s="1">
        <v>3384</v>
      </c>
    </row>
    <row r="37" spans="1:4" x14ac:dyDescent="0.25">
      <c r="A37" t="s">
        <v>13</v>
      </c>
      <c r="B37" s="1" t="s">
        <v>71</v>
      </c>
      <c r="C37" s="1">
        <v>5340</v>
      </c>
    </row>
    <row r="38" spans="1:4" x14ac:dyDescent="0.25">
      <c r="A38" t="s">
        <v>13</v>
      </c>
      <c r="B38" s="1" t="s">
        <v>17</v>
      </c>
      <c r="C38" s="1">
        <v>6286</v>
      </c>
    </row>
    <row r="39" spans="1:4" x14ac:dyDescent="0.25">
      <c r="A39" t="s">
        <v>13</v>
      </c>
      <c r="B39" s="1" t="s">
        <v>18</v>
      </c>
      <c r="C39" s="1">
        <v>4470</v>
      </c>
    </row>
    <row r="40" spans="1:4" x14ac:dyDescent="0.25">
      <c r="A40" t="s">
        <v>13</v>
      </c>
      <c r="B40" s="1" t="s">
        <v>10</v>
      </c>
      <c r="C40" s="1">
        <v>14996.8</v>
      </c>
    </row>
    <row r="41" spans="1:4" x14ac:dyDescent="0.25">
      <c r="A41" t="s">
        <v>13</v>
      </c>
      <c r="B41" s="1" t="s">
        <v>70</v>
      </c>
      <c r="C41" s="1">
        <v>23295</v>
      </c>
      <c r="D41" s="7">
        <f>SUM(C34:C41)</f>
        <v>89196.19</v>
      </c>
    </row>
    <row r="44" spans="1:4" x14ac:dyDescent="0.25">
      <c r="A44" t="s">
        <v>19</v>
      </c>
      <c r="B44" s="1" t="s">
        <v>15</v>
      </c>
      <c r="C44" s="1">
        <f>2015+6800+6996.5</f>
        <v>15811.5</v>
      </c>
    </row>
    <row r="45" spans="1:4" x14ac:dyDescent="0.25">
      <c r="A45" t="s">
        <v>19</v>
      </c>
      <c r="B45" s="1" t="s">
        <v>11</v>
      </c>
      <c r="C45" s="1">
        <v>4042.8</v>
      </c>
    </row>
    <row r="46" spans="1:4" x14ac:dyDescent="0.25">
      <c r="A46" t="s">
        <v>19</v>
      </c>
      <c r="B46" s="1" t="s">
        <v>18</v>
      </c>
      <c r="C46" s="1">
        <v>10430</v>
      </c>
    </row>
    <row r="47" spans="1:4" x14ac:dyDescent="0.25">
      <c r="A47" t="s">
        <v>19</v>
      </c>
      <c r="B47" s="1" t="s">
        <v>20</v>
      </c>
      <c r="C47" s="1">
        <v>12250</v>
      </c>
    </row>
    <row r="48" spans="1:4" x14ac:dyDescent="0.25">
      <c r="A48" t="s">
        <v>19</v>
      </c>
      <c r="B48" s="1" t="s">
        <v>21</v>
      </c>
      <c r="C48" s="1">
        <f>20580+73500</f>
        <v>94080</v>
      </c>
    </row>
    <row r="49" spans="1:4" x14ac:dyDescent="0.25">
      <c r="A49" t="s">
        <v>19</v>
      </c>
      <c r="B49" s="1" t="s">
        <v>22</v>
      </c>
      <c r="C49" s="1">
        <v>23200</v>
      </c>
    </row>
    <row r="50" spans="1:4" x14ac:dyDescent="0.25">
      <c r="A50" t="s">
        <v>19</v>
      </c>
      <c r="B50" s="1" t="s">
        <v>78</v>
      </c>
      <c r="C50" s="1">
        <v>2500</v>
      </c>
    </row>
    <row r="51" spans="1:4" x14ac:dyDescent="0.25">
      <c r="A51" t="s">
        <v>19</v>
      </c>
      <c r="B51" s="1" t="s">
        <v>23</v>
      </c>
      <c r="C51" s="1">
        <v>5530</v>
      </c>
    </row>
    <row r="52" spans="1:4" x14ac:dyDescent="0.25">
      <c r="A52" t="s">
        <v>19</v>
      </c>
      <c r="B52" s="1" t="s">
        <v>10</v>
      </c>
      <c r="C52" s="1">
        <v>44990.400000000001</v>
      </c>
    </row>
    <row r="53" spans="1:4" x14ac:dyDescent="0.25">
      <c r="A53" t="s">
        <v>19</v>
      </c>
      <c r="B53" s="1" t="s">
        <v>77</v>
      </c>
      <c r="C53" s="1">
        <f>3600+3600+2736</f>
        <v>9936</v>
      </c>
    </row>
    <row r="54" spans="1:4" x14ac:dyDescent="0.25">
      <c r="A54" t="s">
        <v>19</v>
      </c>
      <c r="B54" s="1" t="s">
        <v>79</v>
      </c>
      <c r="C54" s="1">
        <v>12487.5</v>
      </c>
    </row>
    <row r="55" spans="1:4" x14ac:dyDescent="0.25">
      <c r="A55" t="s">
        <v>19</v>
      </c>
      <c r="B55" s="1" t="s">
        <v>25</v>
      </c>
      <c r="C55" s="1">
        <v>24987.5</v>
      </c>
      <c r="D55" s="7">
        <f>SUM(C44:C55)</f>
        <v>260245.69999999998</v>
      </c>
    </row>
    <row r="57" spans="1:4" x14ac:dyDescent="0.25">
      <c r="A57" t="s">
        <v>24</v>
      </c>
      <c r="B57" s="1" t="s">
        <v>21</v>
      </c>
      <c r="C57" s="1">
        <v>26460</v>
      </c>
    </row>
    <row r="58" spans="1:4" x14ac:dyDescent="0.25">
      <c r="A58" t="s">
        <v>24</v>
      </c>
      <c r="B58" s="1" t="s">
        <v>64</v>
      </c>
      <c r="C58" s="1">
        <v>37153.5</v>
      </c>
    </row>
    <row r="59" spans="1:4" x14ac:dyDescent="0.25">
      <c r="A59" t="s">
        <v>24</v>
      </c>
      <c r="B59" s="1" t="s">
        <v>69</v>
      </c>
      <c r="C59" s="1">
        <v>74245</v>
      </c>
    </row>
    <row r="60" spans="1:4" x14ac:dyDescent="0.25">
      <c r="A60" t="s">
        <v>24</v>
      </c>
      <c r="B60" s="1" t="s">
        <v>23</v>
      </c>
      <c r="C60" s="1">
        <v>4410</v>
      </c>
    </row>
    <row r="61" spans="1:4" x14ac:dyDescent="0.25">
      <c r="A61" t="s">
        <v>24</v>
      </c>
      <c r="B61" s="1" t="s">
        <v>25</v>
      </c>
      <c r="C61" s="1">
        <v>8995.5</v>
      </c>
      <c r="D61" s="7">
        <f>SUM(C57:C61)</f>
        <v>151264</v>
      </c>
    </row>
    <row r="63" spans="1:4" x14ac:dyDescent="0.25">
      <c r="A63" t="s">
        <v>26</v>
      </c>
      <c r="B63" s="1" t="s">
        <v>80</v>
      </c>
      <c r="C63" s="1">
        <v>38320</v>
      </c>
    </row>
    <row r="64" spans="1:4" x14ac:dyDescent="0.25">
      <c r="A64" t="s">
        <v>26</v>
      </c>
      <c r="B64" s="1" t="s">
        <v>69</v>
      </c>
      <c r="C64" s="1">
        <f>4790+17100</f>
        <v>21890</v>
      </c>
    </row>
    <row r="65" spans="1:4" x14ac:dyDescent="0.25">
      <c r="A65" t="s">
        <v>26</v>
      </c>
      <c r="B65" s="1" t="s">
        <v>81</v>
      </c>
      <c r="C65" s="1">
        <v>1071.96</v>
      </c>
    </row>
    <row r="66" spans="1:4" x14ac:dyDescent="0.25">
      <c r="A66" t="s">
        <v>26</v>
      </c>
      <c r="B66" s="1" t="s">
        <v>82</v>
      </c>
      <c r="C66" s="1">
        <v>6187.93</v>
      </c>
    </row>
    <row r="67" spans="1:4" x14ac:dyDescent="0.25">
      <c r="A67" t="s">
        <v>26</v>
      </c>
      <c r="B67" s="1" t="s">
        <v>1</v>
      </c>
      <c r="C67" s="1">
        <v>10096.5</v>
      </c>
    </row>
    <row r="68" spans="1:4" x14ac:dyDescent="0.25">
      <c r="A68" t="s">
        <v>26</v>
      </c>
      <c r="B68" s="1" t="s">
        <v>8</v>
      </c>
      <c r="C68" s="1">
        <v>5388</v>
      </c>
      <c r="D68" s="7">
        <f>SUM(C63:C68)</f>
        <v>82954.39</v>
      </c>
    </row>
    <row r="70" spans="1:4" x14ac:dyDescent="0.25">
      <c r="A70" t="s">
        <v>27</v>
      </c>
      <c r="B70" s="1" t="s">
        <v>11</v>
      </c>
      <c r="C70" s="1">
        <v>943.32</v>
      </c>
    </row>
    <row r="71" spans="1:4" x14ac:dyDescent="0.25">
      <c r="A71" t="s">
        <v>27</v>
      </c>
      <c r="B71" s="1" t="s">
        <v>23</v>
      </c>
      <c r="C71" s="1">
        <v>17380</v>
      </c>
    </row>
    <row r="72" spans="1:4" x14ac:dyDescent="0.25">
      <c r="A72" t="s">
        <v>27</v>
      </c>
      <c r="B72" s="1" t="s">
        <v>21</v>
      </c>
      <c r="C72" s="1">
        <v>64680</v>
      </c>
    </row>
    <row r="73" spans="1:4" x14ac:dyDescent="0.25">
      <c r="A73" t="s">
        <v>27</v>
      </c>
      <c r="B73" s="1" t="s">
        <v>25</v>
      </c>
      <c r="C73" s="1">
        <v>21989</v>
      </c>
    </row>
    <row r="74" spans="1:4" x14ac:dyDescent="0.25">
      <c r="A74" t="s">
        <v>27</v>
      </c>
      <c r="B74" s="1" t="s">
        <v>10</v>
      </c>
      <c r="C74" s="1">
        <v>8490.02</v>
      </c>
    </row>
    <row r="75" spans="1:4" x14ac:dyDescent="0.25">
      <c r="A75" t="s">
        <v>27</v>
      </c>
      <c r="B75" s="1" t="s">
        <v>64</v>
      </c>
      <c r="C75" s="1">
        <f>37022.37-825</f>
        <v>36197.370000000003</v>
      </c>
    </row>
    <row r="76" spans="1:4" x14ac:dyDescent="0.25">
      <c r="A76" t="s">
        <v>27</v>
      </c>
      <c r="B76" s="1" t="s">
        <v>28</v>
      </c>
      <c r="C76" s="1">
        <v>1954</v>
      </c>
      <c r="D76" s="7">
        <f>SUM(C70:C76)</f>
        <v>151633.71000000002</v>
      </c>
    </row>
    <row r="78" spans="1:4" x14ac:dyDescent="0.25">
      <c r="A78" t="s">
        <v>29</v>
      </c>
      <c r="B78" s="1" t="s">
        <v>30</v>
      </c>
      <c r="C78" s="1">
        <v>5082.2</v>
      </c>
    </row>
    <row r="79" spans="1:4" x14ac:dyDescent="0.25">
      <c r="A79" t="s">
        <v>29</v>
      </c>
      <c r="B79" s="1" t="s">
        <v>31</v>
      </c>
      <c r="C79" s="1">
        <v>9978</v>
      </c>
      <c r="D79" s="7"/>
    </row>
    <row r="80" spans="1:4" x14ac:dyDescent="0.25">
      <c r="A80" t="s">
        <v>29</v>
      </c>
      <c r="B80" s="1" t="s">
        <v>1</v>
      </c>
      <c r="C80" s="1">
        <v>33544.400000000001</v>
      </c>
    </row>
    <row r="81" spans="1:6" x14ac:dyDescent="0.25">
      <c r="A81" t="s">
        <v>29</v>
      </c>
      <c r="B81" s="1" t="s">
        <v>69</v>
      </c>
      <c r="C81" s="1">
        <f>38320+28740</f>
        <v>67060</v>
      </c>
    </row>
    <row r="82" spans="1:6" x14ac:dyDescent="0.25">
      <c r="A82" t="s">
        <v>29</v>
      </c>
      <c r="B82" s="1" t="s">
        <v>83</v>
      </c>
      <c r="C82" s="1">
        <v>33621</v>
      </c>
    </row>
    <row r="83" spans="1:6" x14ac:dyDescent="0.25">
      <c r="A83" t="s">
        <v>29</v>
      </c>
      <c r="B83" s="1" t="s">
        <v>64</v>
      </c>
      <c r="C83" s="1">
        <v>22967.279999999999</v>
      </c>
      <c r="D83" s="7">
        <f>SUM(C78:C83)</f>
        <v>172252.88</v>
      </c>
    </row>
    <row r="85" spans="1:6" x14ac:dyDescent="0.25">
      <c r="A85" t="s">
        <v>32</v>
      </c>
      <c r="B85" s="1" t="s">
        <v>21</v>
      </c>
      <c r="C85" s="1">
        <v>11760</v>
      </c>
    </row>
    <row r="86" spans="1:6" x14ac:dyDescent="0.25">
      <c r="A86" t="s">
        <v>32</v>
      </c>
      <c r="B86" s="1" t="s">
        <v>64</v>
      </c>
      <c r="C86" s="1">
        <v>46576.53</v>
      </c>
    </row>
    <row r="87" spans="1:6" x14ac:dyDescent="0.25">
      <c r="A87" t="s">
        <v>32</v>
      </c>
      <c r="B87" s="1" t="s">
        <v>69</v>
      </c>
      <c r="C87" s="1">
        <v>69455</v>
      </c>
    </row>
    <row r="88" spans="1:6" x14ac:dyDescent="0.25">
      <c r="A88" t="s">
        <v>32</v>
      </c>
      <c r="B88" s="1" t="s">
        <v>23</v>
      </c>
      <c r="C88" s="1">
        <v>3160</v>
      </c>
    </row>
    <row r="89" spans="1:6" x14ac:dyDescent="0.25">
      <c r="A89" t="s">
        <v>32</v>
      </c>
      <c r="B89" s="1" t="s">
        <v>25</v>
      </c>
      <c r="C89" s="1">
        <v>3998</v>
      </c>
      <c r="D89" s="7">
        <f>SUM(C85:C89)</f>
        <v>134949.53</v>
      </c>
    </row>
    <row r="91" spans="1:6" x14ac:dyDescent="0.25">
      <c r="A91" t="s">
        <v>53</v>
      </c>
      <c r="B91" s="1" t="s">
        <v>84</v>
      </c>
      <c r="C91" s="1">
        <v>9595.48</v>
      </c>
      <c r="D91" s="7">
        <f>C91</f>
        <v>9595.48</v>
      </c>
    </row>
    <row r="93" spans="1:6" x14ac:dyDescent="0.25">
      <c r="A93" t="s">
        <v>33</v>
      </c>
      <c r="C93" s="1">
        <v>6358.85</v>
      </c>
    </row>
    <row r="94" spans="1:6" x14ac:dyDescent="0.25">
      <c r="A94" t="s">
        <v>33</v>
      </c>
      <c r="B94" s="1" t="s">
        <v>34</v>
      </c>
      <c r="C94" s="1">
        <v>970</v>
      </c>
      <c r="D94" s="7">
        <f>C93+C94</f>
        <v>7328.85</v>
      </c>
    </row>
    <row r="96" spans="1:6" x14ac:dyDescent="0.25">
      <c r="A96" t="s">
        <v>59</v>
      </c>
      <c r="C96" s="1">
        <f>SUM(C2:C94)</f>
        <v>1813585.6300000001</v>
      </c>
      <c r="D96" s="1">
        <f>SUM(D2:D94)</f>
        <v>1813585.6299999997</v>
      </c>
      <c r="F96" s="5">
        <f>D96/3910710.96</f>
        <v>0.4637483180296198</v>
      </c>
    </row>
    <row r="99" spans="1:1" x14ac:dyDescent="0.25">
      <c r="A99" t="s">
        <v>85</v>
      </c>
    </row>
    <row r="101" spans="1:1" x14ac:dyDescent="0.25">
      <c r="A101" t="s">
        <v>57</v>
      </c>
    </row>
  </sheetData>
  <pageMargins left="0.45" right="0.2" top="0.75" bottom="0.75" header="0.3" footer="0.3"/>
  <pageSetup scale="82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Normal="100" workbookViewId="0">
      <selection activeCell="A31" sqref="A31"/>
    </sheetView>
  </sheetViews>
  <sheetFormatPr defaultRowHeight="15" x14ac:dyDescent="0.25"/>
  <cols>
    <col min="1" max="1" width="41.7109375" customWidth="1"/>
    <col min="2" max="2" width="50.7109375" style="1" customWidth="1"/>
    <col min="3" max="3" width="14" style="1" customWidth="1"/>
    <col min="4" max="4" width="13.28515625" customWidth="1"/>
  </cols>
  <sheetData>
    <row r="1" spans="1:4" x14ac:dyDescent="0.25">
      <c r="A1" t="s">
        <v>0</v>
      </c>
    </row>
    <row r="2" spans="1:4" x14ac:dyDescent="0.25">
      <c r="A2" t="s">
        <v>58</v>
      </c>
    </row>
    <row r="6" spans="1:4" x14ac:dyDescent="0.25">
      <c r="A6" s="2" t="s">
        <v>35</v>
      </c>
      <c r="B6" s="3" t="s">
        <v>2</v>
      </c>
      <c r="C6" s="3" t="s">
        <v>3</v>
      </c>
      <c r="D6" s="2" t="s">
        <v>72</v>
      </c>
    </row>
    <row r="8" spans="1:4" x14ac:dyDescent="0.25">
      <c r="A8" t="s">
        <v>87</v>
      </c>
      <c r="B8" s="1" t="s">
        <v>88</v>
      </c>
      <c r="C8" s="1">
        <f>13762.5+545.6+199.56+799.22+2371.6</f>
        <v>17678.48</v>
      </c>
    </row>
    <row r="9" spans="1:4" x14ac:dyDescent="0.25">
      <c r="A9" t="s">
        <v>87</v>
      </c>
      <c r="B9" s="1" t="s">
        <v>89</v>
      </c>
      <c r="C9" s="1">
        <v>4634.5</v>
      </c>
    </row>
    <row r="10" spans="1:4" x14ac:dyDescent="0.25">
      <c r="A10" t="s">
        <v>87</v>
      </c>
      <c r="B10" s="1" t="s">
        <v>90</v>
      </c>
      <c r="C10" s="1">
        <v>47200</v>
      </c>
      <c r="D10" s="7">
        <f>SUM(C8:C10)</f>
        <v>69512.98</v>
      </c>
    </row>
    <row r="12" spans="1:4" x14ac:dyDescent="0.25">
      <c r="A12" t="s">
        <v>91</v>
      </c>
      <c r="B12" s="1" t="s">
        <v>92</v>
      </c>
      <c r="C12" s="1">
        <v>8116.98</v>
      </c>
      <c r="D12" s="7">
        <f>C12</f>
        <v>8116.98</v>
      </c>
    </row>
    <row r="14" spans="1:4" x14ac:dyDescent="0.25">
      <c r="A14" t="s">
        <v>38</v>
      </c>
      <c r="B14" s="1" t="s">
        <v>39</v>
      </c>
      <c r="C14" s="1">
        <f>35461.35+14178.43+167307.17+40347.31+22171.95+35841.9+41823.77+53501.93</f>
        <v>410633.81000000006</v>
      </c>
      <c r="D14" s="7">
        <f>C14</f>
        <v>410633.81000000006</v>
      </c>
    </row>
    <row r="16" spans="1:4" x14ac:dyDescent="0.25">
      <c r="A16" t="s">
        <v>36</v>
      </c>
      <c r="B16" s="1" t="s">
        <v>93</v>
      </c>
      <c r="C16" s="1">
        <f>280147.5+129660.3+18.96+6238.84+5924.18+49665.36+25254.71+737.5+9.95+118.77</f>
        <v>497776.07000000007</v>
      </c>
      <c r="D16" s="7"/>
    </row>
    <row r="18" spans="1:4" x14ac:dyDescent="0.25">
      <c r="A18" t="s">
        <v>97</v>
      </c>
      <c r="B18" s="1" t="s">
        <v>54</v>
      </c>
      <c r="C18" s="1">
        <v>678</v>
      </c>
    </row>
    <row r="20" spans="1:4" x14ac:dyDescent="0.25">
      <c r="A20" t="s">
        <v>40</v>
      </c>
      <c r="B20" s="1" t="s">
        <v>94</v>
      </c>
      <c r="C20" s="1">
        <v>40042.71</v>
      </c>
    </row>
    <row r="21" spans="1:4" x14ac:dyDescent="0.25">
      <c r="A21" t="s">
        <v>40</v>
      </c>
      <c r="B21" s="1" t="s">
        <v>95</v>
      </c>
      <c r="C21" s="1">
        <v>129661.3</v>
      </c>
    </row>
    <row r="22" spans="1:4" x14ac:dyDescent="0.25">
      <c r="A22" t="s">
        <v>40</v>
      </c>
      <c r="B22" s="1" t="s">
        <v>96</v>
      </c>
      <c r="C22" s="1">
        <f>316178.38-40042.71</f>
        <v>276135.67</v>
      </c>
      <c r="D22" s="7">
        <f>C16+C18+SUM(C20:C22)</f>
        <v>944293.75</v>
      </c>
    </row>
    <row r="25" spans="1:4" x14ac:dyDescent="0.25">
      <c r="A25" t="s">
        <v>37</v>
      </c>
      <c r="B25" s="1" t="s">
        <v>98</v>
      </c>
      <c r="C25" s="1">
        <f>16150+13303.6+823.97+426.44+2600.97+3557.49+2307</f>
        <v>39169.469999999994</v>
      </c>
      <c r="D25" s="7">
        <f>C25</f>
        <v>39169.469999999994</v>
      </c>
    </row>
    <row r="27" spans="1:4" x14ac:dyDescent="0.25">
      <c r="A27" t="s">
        <v>41</v>
      </c>
      <c r="B27" s="1" t="s">
        <v>99</v>
      </c>
      <c r="C27" s="1">
        <f>14103.66+864.68+202.24+3800.9+42.64+2039.52+3+24</f>
        <v>21080.639999999999</v>
      </c>
      <c r="D27" s="7">
        <f>C27</f>
        <v>21080.639999999999</v>
      </c>
    </row>
    <row r="29" spans="1:4" x14ac:dyDescent="0.25">
      <c r="A29" t="s">
        <v>100</v>
      </c>
      <c r="B29" s="1" t="s">
        <v>101</v>
      </c>
      <c r="C29" s="1">
        <f>48100+6130.47+1391.41</f>
        <v>55621.880000000005</v>
      </c>
      <c r="D29" s="7">
        <f>C29</f>
        <v>55621.880000000005</v>
      </c>
    </row>
    <row r="31" spans="1:4" x14ac:dyDescent="0.25">
      <c r="A31" s="1" t="s">
        <v>102</v>
      </c>
      <c r="B31" s="1" t="s">
        <v>104</v>
      </c>
      <c r="C31" s="1">
        <v>14040</v>
      </c>
      <c r="D31" s="7"/>
    </row>
    <row r="32" spans="1:4" ht="15.75" x14ac:dyDescent="0.25">
      <c r="A32" s="9" t="s">
        <v>106</v>
      </c>
      <c r="B32" s="1" t="s">
        <v>105</v>
      </c>
      <c r="C32" s="1">
        <v>9650</v>
      </c>
      <c r="D32" s="7"/>
    </row>
    <row r="33" spans="1:4" x14ac:dyDescent="0.25">
      <c r="A33" s="1"/>
      <c r="B33" s="1" t="s">
        <v>103</v>
      </c>
      <c r="C33" s="1">
        <f>570.71+330.12+2261.63+2600.67</f>
        <v>5763.13</v>
      </c>
      <c r="D33" s="7">
        <f>SUM(C31:C33)</f>
        <v>29453.13</v>
      </c>
    </row>
    <row r="34" spans="1:4" x14ac:dyDescent="0.25">
      <c r="A34" s="1"/>
      <c r="D34" s="7"/>
    </row>
    <row r="35" spans="1:4" x14ac:dyDescent="0.25">
      <c r="A35" t="s">
        <v>4</v>
      </c>
      <c r="B35" s="1" t="s">
        <v>129</v>
      </c>
      <c r="C35" s="1">
        <v>5910.72</v>
      </c>
      <c r="D35" s="7">
        <f>C35</f>
        <v>5910.72</v>
      </c>
    </row>
    <row r="36" spans="1:4" x14ac:dyDescent="0.25">
      <c r="A36" t="s">
        <v>4</v>
      </c>
      <c r="B36" s="1" t="s">
        <v>42</v>
      </c>
      <c r="C36" s="1">
        <f>149.84+507.6+1550.39+1993.8</f>
        <v>4201.63</v>
      </c>
    </row>
    <row r="37" spans="1:4" x14ac:dyDescent="0.25">
      <c r="A37" t="s">
        <v>4</v>
      </c>
      <c r="B37" s="1" t="s">
        <v>43</v>
      </c>
      <c r="C37" s="1">
        <v>1691</v>
      </c>
    </row>
    <row r="38" spans="1:4" x14ac:dyDescent="0.25">
      <c r="A38" t="s">
        <v>4</v>
      </c>
      <c r="B38" s="1" t="s">
        <v>107</v>
      </c>
      <c r="C38" s="1">
        <f>429.75+904+306.45+229.88+35.08</f>
        <v>1905.1599999999999</v>
      </c>
      <c r="D38" s="7"/>
    </row>
    <row r="39" spans="1:4" x14ac:dyDescent="0.25">
      <c r="A39" t="s">
        <v>4</v>
      </c>
      <c r="B39" s="1" t="s">
        <v>108</v>
      </c>
      <c r="C39" s="1">
        <v>1400</v>
      </c>
      <c r="D39" s="7">
        <f>SUM(C36:C39)</f>
        <v>9197.7900000000009</v>
      </c>
    </row>
    <row r="41" spans="1:4" x14ac:dyDescent="0.25">
      <c r="A41" t="s">
        <v>7</v>
      </c>
      <c r="B41" s="1" t="s">
        <v>128</v>
      </c>
      <c r="C41" s="1">
        <v>4651.3</v>
      </c>
      <c r="D41" s="7">
        <f>C41</f>
        <v>4651.3</v>
      </c>
    </row>
    <row r="42" spans="1:4" x14ac:dyDescent="0.25">
      <c r="A42" t="s">
        <v>7</v>
      </c>
      <c r="B42" s="1" t="s">
        <v>44</v>
      </c>
      <c r="C42" s="1">
        <v>226</v>
      </c>
      <c r="D42" s="7">
        <f>C42</f>
        <v>226</v>
      </c>
    </row>
    <row r="44" spans="1:4" x14ac:dyDescent="0.25">
      <c r="A44" t="s">
        <v>74</v>
      </c>
      <c r="B44" s="1" t="s">
        <v>127</v>
      </c>
      <c r="C44" s="1">
        <v>6501.66</v>
      </c>
      <c r="D44" s="7">
        <f>C44</f>
        <v>6501.66</v>
      </c>
    </row>
    <row r="45" spans="1:4" x14ac:dyDescent="0.25">
      <c r="A45" t="s">
        <v>74</v>
      </c>
      <c r="B45" s="1" t="s">
        <v>109</v>
      </c>
      <c r="C45" s="1">
        <f>890.64+12.6+143.46</f>
        <v>1046.7</v>
      </c>
      <c r="D45" s="7">
        <f>C45</f>
        <v>1046.7</v>
      </c>
    </row>
    <row r="46" spans="1:4" x14ac:dyDescent="0.25">
      <c r="A46" t="s">
        <v>74</v>
      </c>
      <c r="B46" s="1" t="s">
        <v>54</v>
      </c>
      <c r="C46" s="1">
        <v>452</v>
      </c>
      <c r="D46" s="7">
        <f>C46</f>
        <v>452</v>
      </c>
    </row>
    <row r="48" spans="1:4" x14ac:dyDescent="0.25">
      <c r="A48" t="s">
        <v>13</v>
      </c>
      <c r="B48" s="1" t="s">
        <v>126</v>
      </c>
      <c r="C48" s="1">
        <v>9543.0400000000009</v>
      </c>
      <c r="D48" s="7">
        <f>C48</f>
        <v>9543.0400000000009</v>
      </c>
    </row>
    <row r="49" spans="1:4" x14ac:dyDescent="0.25">
      <c r="A49" t="s">
        <v>13</v>
      </c>
      <c r="B49" s="1" t="s">
        <v>110</v>
      </c>
      <c r="C49" s="1">
        <f>10106.28+146.26+1627.67-C50</f>
        <v>8559.3100000000013</v>
      </c>
    </row>
    <row r="50" spans="1:4" x14ac:dyDescent="0.25">
      <c r="A50" t="s">
        <v>13</v>
      </c>
      <c r="B50" t="s">
        <v>45</v>
      </c>
      <c r="C50" s="1">
        <f>2825+40.93+454.97</f>
        <v>3320.8999999999996</v>
      </c>
    </row>
    <row r="51" spans="1:4" x14ac:dyDescent="0.25">
      <c r="A51" t="s">
        <v>13</v>
      </c>
      <c r="B51" s="1" t="s">
        <v>54</v>
      </c>
      <c r="C51" s="1">
        <v>904</v>
      </c>
    </row>
    <row r="52" spans="1:4" x14ac:dyDescent="0.25">
      <c r="A52" t="s">
        <v>13</v>
      </c>
      <c r="B52" s="1" t="s">
        <v>46</v>
      </c>
      <c r="C52" s="1">
        <v>7005.9</v>
      </c>
    </row>
    <row r="53" spans="1:4" x14ac:dyDescent="0.25">
      <c r="A53" t="s">
        <v>13</v>
      </c>
      <c r="B53" s="1" t="s">
        <v>47</v>
      </c>
      <c r="C53" s="1">
        <v>12900.94</v>
      </c>
    </row>
    <row r="54" spans="1:4" x14ac:dyDescent="0.25">
      <c r="A54" t="s">
        <v>13</v>
      </c>
      <c r="B54" s="1" t="s">
        <v>112</v>
      </c>
      <c r="C54" s="1">
        <v>12648.44</v>
      </c>
    </row>
    <row r="55" spans="1:4" x14ac:dyDescent="0.25">
      <c r="A55" t="s">
        <v>13</v>
      </c>
      <c r="B55" s="1" t="s">
        <v>15</v>
      </c>
      <c r="C55" s="1">
        <f>556.8+1371.04+3614.56</f>
        <v>5542.4</v>
      </c>
    </row>
    <row r="56" spans="1:4" x14ac:dyDescent="0.25">
      <c r="A56" t="s">
        <v>13</v>
      </c>
      <c r="B56" s="1" t="s">
        <v>113</v>
      </c>
      <c r="C56" s="1">
        <v>20009</v>
      </c>
      <c r="D56" s="7">
        <f>SUM(C49:C56)</f>
        <v>70890.890000000014</v>
      </c>
    </row>
    <row r="57" spans="1:4" x14ac:dyDescent="0.25">
      <c r="A57" t="s">
        <v>13</v>
      </c>
      <c r="B57" s="1" t="s">
        <v>111</v>
      </c>
      <c r="C57" s="1">
        <v>27851.5</v>
      </c>
      <c r="D57" s="7">
        <f>C57</f>
        <v>27851.5</v>
      </c>
    </row>
    <row r="58" spans="1:4" x14ac:dyDescent="0.25">
      <c r="A58" t="s">
        <v>13</v>
      </c>
      <c r="B58" s="1" t="s">
        <v>114</v>
      </c>
      <c r="C58" s="1">
        <v>29398.97</v>
      </c>
      <c r="D58" s="7">
        <f>C58</f>
        <v>29398.97</v>
      </c>
    </row>
    <row r="60" spans="1:4" x14ac:dyDescent="0.25">
      <c r="A60" t="s">
        <v>19</v>
      </c>
      <c r="B60" s="1" t="s">
        <v>125</v>
      </c>
      <c r="C60" s="1">
        <v>11454.15</v>
      </c>
      <c r="D60" s="7">
        <f>C60</f>
        <v>11454.15</v>
      </c>
    </row>
    <row r="61" spans="1:4" x14ac:dyDescent="0.25">
      <c r="A61" t="s">
        <v>19</v>
      </c>
      <c r="B61" s="1" t="s">
        <v>115</v>
      </c>
      <c r="C61" s="1">
        <f>10702.92+153.66+1723.77</f>
        <v>12580.35</v>
      </c>
      <c r="D61" s="7"/>
    </row>
    <row r="62" spans="1:4" x14ac:dyDescent="0.25">
      <c r="A62" t="s">
        <v>19</v>
      </c>
      <c r="B62" s="1" t="s">
        <v>116</v>
      </c>
      <c r="C62" s="1">
        <v>5000</v>
      </c>
      <c r="D62" s="7"/>
    </row>
    <row r="63" spans="1:4" x14ac:dyDescent="0.25">
      <c r="A63" t="s">
        <v>19</v>
      </c>
      <c r="B63" s="1" t="s">
        <v>44</v>
      </c>
      <c r="C63" s="1">
        <v>1130</v>
      </c>
    </row>
    <row r="64" spans="1:4" x14ac:dyDescent="0.25">
      <c r="A64" t="s">
        <v>19</v>
      </c>
      <c r="B64" s="1" t="s">
        <v>117</v>
      </c>
      <c r="C64" s="1">
        <v>7125</v>
      </c>
      <c r="D64" s="7"/>
    </row>
    <row r="65" spans="1:4" x14ac:dyDescent="0.25">
      <c r="A65" t="s">
        <v>19</v>
      </c>
      <c r="B65" s="1" t="s">
        <v>108</v>
      </c>
      <c r="C65" s="1">
        <v>11408.68</v>
      </c>
      <c r="D65" s="7"/>
    </row>
    <row r="66" spans="1:4" x14ac:dyDescent="0.25">
      <c r="A66" t="s">
        <v>19</v>
      </c>
      <c r="B66" s="1" t="s">
        <v>121</v>
      </c>
      <c r="C66" s="1">
        <v>3618.03</v>
      </c>
      <c r="D66" s="7"/>
    </row>
    <row r="67" spans="1:4" x14ac:dyDescent="0.25">
      <c r="A67" t="s">
        <v>19</v>
      </c>
      <c r="B67" s="1" t="s">
        <v>120</v>
      </c>
      <c r="C67" s="1">
        <v>1157.24</v>
      </c>
      <c r="D67" s="7">
        <f>SUM(C61:C67)</f>
        <v>42019.299999999996</v>
      </c>
    </row>
    <row r="68" spans="1:4" x14ac:dyDescent="0.25">
      <c r="A68" t="s">
        <v>19</v>
      </c>
      <c r="B68" s="1" t="s">
        <v>118</v>
      </c>
      <c r="C68" s="1">
        <v>23306.23</v>
      </c>
      <c r="D68" s="7">
        <f>C68</f>
        <v>23306.23</v>
      </c>
    </row>
    <row r="69" spans="1:4" x14ac:dyDescent="0.25">
      <c r="A69" t="s">
        <v>19</v>
      </c>
      <c r="B69" s="1" t="s">
        <v>122</v>
      </c>
      <c r="C69" s="1">
        <f>2656.94+21355.07+335.15+3867.14+4296.74+7.2+38.21</f>
        <v>32556.45</v>
      </c>
    </row>
    <row r="70" spans="1:4" x14ac:dyDescent="0.25">
      <c r="A70" t="s">
        <v>19</v>
      </c>
      <c r="B70" s="1" t="s">
        <v>123</v>
      </c>
      <c r="C70" s="1">
        <f>560+125.08+340.79+62</f>
        <v>1087.8700000000001</v>
      </c>
      <c r="D70" s="7">
        <f>C69+C70</f>
        <v>33644.32</v>
      </c>
    </row>
    <row r="71" spans="1:4" x14ac:dyDescent="0.25">
      <c r="A71" t="s">
        <v>19</v>
      </c>
      <c r="B71" s="1" t="s">
        <v>119</v>
      </c>
      <c r="C71" s="1">
        <v>28635.88</v>
      </c>
      <c r="D71" s="7">
        <f>C71</f>
        <v>28635.88</v>
      </c>
    </row>
    <row r="73" spans="1:4" x14ac:dyDescent="0.25">
      <c r="A73" t="s">
        <v>24</v>
      </c>
      <c r="B73" s="1" t="s">
        <v>124</v>
      </c>
      <c r="C73" s="1">
        <v>7401.56</v>
      </c>
      <c r="D73" s="7">
        <f>C73</f>
        <v>7401.56</v>
      </c>
    </row>
    <row r="74" spans="1:4" x14ac:dyDescent="0.25">
      <c r="A74" t="s">
        <v>24</v>
      </c>
      <c r="B74" s="1" t="s">
        <v>130</v>
      </c>
      <c r="C74" s="1">
        <f>5015.64+72.54+807.76</f>
        <v>5895.9400000000005</v>
      </c>
    </row>
    <row r="75" spans="1:4" x14ac:dyDescent="0.25">
      <c r="A75" t="s">
        <v>24</v>
      </c>
      <c r="B75" s="1" t="s">
        <v>54</v>
      </c>
      <c r="C75" s="1">
        <v>904</v>
      </c>
    </row>
    <row r="76" spans="1:4" x14ac:dyDescent="0.25">
      <c r="A76" t="s">
        <v>24</v>
      </c>
      <c r="B76" s="1" t="s">
        <v>48</v>
      </c>
      <c r="C76" s="1">
        <v>96997.77</v>
      </c>
    </row>
    <row r="77" spans="1:4" x14ac:dyDescent="0.25">
      <c r="A77" t="s">
        <v>24</v>
      </c>
      <c r="B77" s="1" t="s">
        <v>131</v>
      </c>
      <c r="C77" s="1">
        <v>11861.33</v>
      </c>
      <c r="D77" s="7">
        <f>SUM(C74:C77)</f>
        <v>115659.04000000001</v>
      </c>
    </row>
    <row r="78" spans="1:4" x14ac:dyDescent="0.25">
      <c r="A78" t="s">
        <v>24</v>
      </c>
      <c r="B78" s="1" t="s">
        <v>132</v>
      </c>
      <c r="C78" s="1">
        <v>28822.73</v>
      </c>
      <c r="D78" s="7">
        <f>C78</f>
        <v>28822.73</v>
      </c>
    </row>
    <row r="80" spans="1:4" x14ac:dyDescent="0.25">
      <c r="A80" t="s">
        <v>26</v>
      </c>
      <c r="B80" s="1" t="s">
        <v>133</v>
      </c>
      <c r="C80" s="1">
        <v>6879.22</v>
      </c>
      <c r="D80" s="7">
        <f>C80</f>
        <v>6879.22</v>
      </c>
    </row>
    <row r="81" spans="1:4" x14ac:dyDescent="0.25">
      <c r="A81" t="s">
        <v>26</v>
      </c>
      <c r="B81" s="1" t="s">
        <v>134</v>
      </c>
      <c r="C81" s="1">
        <v>3562.5</v>
      </c>
      <c r="D81" s="7"/>
    </row>
    <row r="82" spans="1:4" x14ac:dyDescent="0.25">
      <c r="A82" t="s">
        <v>26</v>
      </c>
      <c r="B82" s="1" t="s">
        <v>136</v>
      </c>
      <c r="C82" s="4">
        <v>18461.25</v>
      </c>
    </row>
    <row r="83" spans="1:4" x14ac:dyDescent="0.25">
      <c r="A83" t="s">
        <v>26</v>
      </c>
      <c r="B83" s="1" t="s">
        <v>135</v>
      </c>
      <c r="C83" s="4">
        <f>314.4+3546.9+60+1999.08+3+24</f>
        <v>5947.38</v>
      </c>
    </row>
    <row r="84" spans="1:4" x14ac:dyDescent="0.25">
      <c r="A84" t="s">
        <v>26</v>
      </c>
      <c r="B84" s="1" t="s">
        <v>54</v>
      </c>
      <c r="C84" s="4">
        <v>904</v>
      </c>
    </row>
    <row r="85" spans="1:4" x14ac:dyDescent="0.25">
      <c r="A85" t="s">
        <v>26</v>
      </c>
      <c r="B85" s="1" t="s">
        <v>49</v>
      </c>
      <c r="C85" s="1">
        <f>1275+7650</f>
        <v>8925</v>
      </c>
    </row>
    <row r="86" spans="1:4" x14ac:dyDescent="0.25">
      <c r="A86" t="s">
        <v>26</v>
      </c>
      <c r="B86" s="1" t="s">
        <v>48</v>
      </c>
      <c r="C86" s="1">
        <v>18369.57</v>
      </c>
      <c r="D86" s="7">
        <f>SUM(C81:C86)</f>
        <v>56169.700000000004</v>
      </c>
    </row>
    <row r="88" spans="1:4" x14ac:dyDescent="0.25">
      <c r="A88" t="s">
        <v>27</v>
      </c>
      <c r="B88" s="1" t="s">
        <v>137</v>
      </c>
      <c r="C88" s="1">
        <v>6626.48</v>
      </c>
      <c r="D88" s="7">
        <f>C88</f>
        <v>6626.48</v>
      </c>
    </row>
    <row r="89" spans="1:4" x14ac:dyDescent="0.25">
      <c r="A89" t="s">
        <v>27</v>
      </c>
      <c r="B89" s="1" t="s">
        <v>138</v>
      </c>
      <c r="C89" s="1">
        <v>5000</v>
      </c>
      <c r="D89" s="7"/>
    </row>
    <row r="90" spans="1:4" x14ac:dyDescent="0.25">
      <c r="A90" t="s">
        <v>27</v>
      </c>
      <c r="B90" s="1" t="s">
        <v>54</v>
      </c>
      <c r="C90" s="1">
        <v>904</v>
      </c>
      <c r="D90" s="7"/>
    </row>
    <row r="91" spans="1:4" x14ac:dyDescent="0.25">
      <c r="A91" t="s">
        <v>27</v>
      </c>
      <c r="B91" s="1" t="s">
        <v>107</v>
      </c>
      <c r="C91" s="1">
        <f>1537.64-904</f>
        <v>633.6400000000001</v>
      </c>
      <c r="D91" s="7"/>
    </row>
    <row r="92" spans="1:4" x14ac:dyDescent="0.25">
      <c r="A92" t="s">
        <v>27</v>
      </c>
      <c r="B92" s="1" t="s">
        <v>48</v>
      </c>
      <c r="C92" s="1">
        <v>25185.15</v>
      </c>
    </row>
    <row r="93" spans="1:4" x14ac:dyDescent="0.25">
      <c r="A93" t="s">
        <v>27</v>
      </c>
      <c r="B93" s="1" t="s">
        <v>139</v>
      </c>
      <c r="C93" s="1">
        <v>760.2</v>
      </c>
    </row>
    <row r="94" spans="1:4" x14ac:dyDescent="0.25">
      <c r="A94" t="s">
        <v>27</v>
      </c>
      <c r="B94" s="1" t="s">
        <v>50</v>
      </c>
      <c r="C94" s="1">
        <v>11200</v>
      </c>
    </row>
    <row r="95" spans="1:4" x14ac:dyDescent="0.25">
      <c r="A95" t="s">
        <v>27</v>
      </c>
      <c r="B95" s="1" t="s">
        <v>51</v>
      </c>
      <c r="C95" s="1">
        <v>4702.1899999999996</v>
      </c>
    </row>
    <row r="96" spans="1:4" x14ac:dyDescent="0.25">
      <c r="A96" t="s">
        <v>27</v>
      </c>
      <c r="B96" s="1" t="s">
        <v>140</v>
      </c>
      <c r="C96" s="1">
        <v>20658.580000000002</v>
      </c>
      <c r="D96" s="7">
        <f>SUM(C89:C96)</f>
        <v>69043.760000000009</v>
      </c>
    </row>
    <row r="97" spans="1:4" x14ac:dyDescent="0.25">
      <c r="A97" t="s">
        <v>27</v>
      </c>
      <c r="B97" s="1" t="s">
        <v>141</v>
      </c>
      <c r="C97" s="1">
        <f>35750.37-C98</f>
        <v>33852.980000000003</v>
      </c>
      <c r="D97" s="7"/>
    </row>
    <row r="98" spans="1:4" x14ac:dyDescent="0.25">
      <c r="A98" t="s">
        <v>27</v>
      </c>
      <c r="B98" s="1" t="s">
        <v>123</v>
      </c>
      <c r="C98" s="1">
        <f>148.39+828+921</f>
        <v>1897.3899999999999</v>
      </c>
      <c r="D98" s="7">
        <f>C97+C98</f>
        <v>35750.370000000003</v>
      </c>
    </row>
    <row r="100" spans="1:4" x14ac:dyDescent="0.25">
      <c r="A100" t="s">
        <v>29</v>
      </c>
      <c r="B100" s="1" t="s">
        <v>142</v>
      </c>
      <c r="C100" s="1">
        <v>6649.8</v>
      </c>
      <c r="D100" s="7">
        <f>C100</f>
        <v>6649.8</v>
      </c>
    </row>
    <row r="101" spans="1:4" x14ac:dyDescent="0.25">
      <c r="A101" t="s">
        <v>29</v>
      </c>
      <c r="B101" s="1" t="s">
        <v>143</v>
      </c>
      <c r="C101" s="1">
        <f>15387.56+221.12+2478.28</f>
        <v>18086.96</v>
      </c>
      <c r="D101" s="7"/>
    </row>
    <row r="102" spans="1:4" x14ac:dyDescent="0.25">
      <c r="A102" t="s">
        <v>29</v>
      </c>
      <c r="B102" s="1" t="s">
        <v>54</v>
      </c>
      <c r="C102" s="1">
        <v>904</v>
      </c>
      <c r="D102" s="7"/>
    </row>
    <row r="103" spans="1:4" x14ac:dyDescent="0.25">
      <c r="A103" t="s">
        <v>29</v>
      </c>
      <c r="B103" s="1" t="s">
        <v>48</v>
      </c>
      <c r="C103" s="1">
        <v>63569.43</v>
      </c>
    </row>
    <row r="104" spans="1:4" x14ac:dyDescent="0.25">
      <c r="A104" t="s">
        <v>29</v>
      </c>
      <c r="B104" s="1" t="s">
        <v>52</v>
      </c>
      <c r="C104" s="1">
        <v>63437.81</v>
      </c>
      <c r="D104" s="7">
        <f>SUM(C101:C104)</f>
        <v>145998.20000000001</v>
      </c>
    </row>
    <row r="105" spans="1:4" x14ac:dyDescent="0.25">
      <c r="A105" t="s">
        <v>29</v>
      </c>
      <c r="B105" s="1" t="s">
        <v>144</v>
      </c>
      <c r="C105" s="1">
        <v>36147.769999999997</v>
      </c>
      <c r="D105" s="7">
        <f>C105</f>
        <v>36147.769999999997</v>
      </c>
    </row>
    <row r="107" spans="1:4" x14ac:dyDescent="0.25">
      <c r="A107" t="s">
        <v>32</v>
      </c>
      <c r="B107" s="1" t="s">
        <v>145</v>
      </c>
      <c r="C107" s="1">
        <v>7549.89</v>
      </c>
      <c r="D107" s="7">
        <f>C107</f>
        <v>7549.89</v>
      </c>
    </row>
    <row r="108" spans="1:4" x14ac:dyDescent="0.25">
      <c r="A108" t="s">
        <v>32</v>
      </c>
      <c r="B108" s="1" t="s">
        <v>146</v>
      </c>
      <c r="C108" s="1">
        <f>3265.64+46.9+525.93</f>
        <v>3838.47</v>
      </c>
      <c r="D108" s="7"/>
    </row>
    <row r="109" spans="1:4" x14ac:dyDescent="0.25">
      <c r="A109" t="s">
        <v>32</v>
      </c>
      <c r="B109" s="1" t="s">
        <v>54</v>
      </c>
      <c r="C109" s="1">
        <v>1130</v>
      </c>
      <c r="D109" s="7"/>
    </row>
    <row r="110" spans="1:4" x14ac:dyDescent="0.25">
      <c r="A110" t="s">
        <v>32</v>
      </c>
      <c r="B110" s="1" t="s">
        <v>48</v>
      </c>
      <c r="C110" s="1">
        <v>132169.29</v>
      </c>
    </row>
    <row r="111" spans="1:4" x14ac:dyDescent="0.25">
      <c r="A111" t="s">
        <v>32</v>
      </c>
      <c r="B111" s="1" t="s">
        <v>52</v>
      </c>
      <c r="C111" s="1">
        <v>6990.62</v>
      </c>
      <c r="D111" s="7">
        <f>SUM(C108:C111)</f>
        <v>144128.38</v>
      </c>
    </row>
    <row r="112" spans="1:4" x14ac:dyDescent="0.25">
      <c r="A112" t="s">
        <v>32</v>
      </c>
      <c r="B112" s="1" t="s">
        <v>144</v>
      </c>
      <c r="C112" s="1">
        <v>18499.990000000002</v>
      </c>
      <c r="D112" s="7">
        <f>C112</f>
        <v>18499.990000000002</v>
      </c>
    </row>
    <row r="114" spans="1:5" x14ac:dyDescent="0.25">
      <c r="A114" t="s">
        <v>53</v>
      </c>
      <c r="B114" s="1" t="s">
        <v>147</v>
      </c>
      <c r="C114" s="1">
        <v>5999.66</v>
      </c>
      <c r="D114" s="7">
        <f>C114</f>
        <v>5999.66</v>
      </c>
    </row>
    <row r="116" spans="1:5" x14ac:dyDescent="0.25">
      <c r="A116" t="s">
        <v>33</v>
      </c>
      <c r="B116" s="1" t="s">
        <v>55</v>
      </c>
      <c r="C116" s="1">
        <v>201.14</v>
      </c>
    </row>
    <row r="117" spans="1:5" x14ac:dyDescent="0.25">
      <c r="A117" t="s">
        <v>33</v>
      </c>
      <c r="B117" s="1" t="s">
        <v>21</v>
      </c>
      <c r="C117" s="1">
        <v>2890</v>
      </c>
    </row>
    <row r="118" spans="1:5" x14ac:dyDescent="0.25">
      <c r="A118" t="s">
        <v>33</v>
      </c>
      <c r="B118" s="1" t="s">
        <v>25</v>
      </c>
      <c r="C118" s="1">
        <v>999.5</v>
      </c>
    </row>
    <row r="119" spans="1:5" x14ac:dyDescent="0.25">
      <c r="A119" t="s">
        <v>33</v>
      </c>
      <c r="B119" s="1" t="s">
        <v>56</v>
      </c>
      <c r="C119" s="1">
        <v>490</v>
      </c>
      <c r="D119" s="7">
        <f>SUM(C116:C119)</f>
        <v>4580.6399999999994</v>
      </c>
    </row>
    <row r="121" spans="1:5" x14ac:dyDescent="0.25">
      <c r="A121" t="s">
        <v>59</v>
      </c>
      <c r="C121" s="1">
        <f>SUM(C2:C119)</f>
        <v>2578520.2800000003</v>
      </c>
      <c r="D121" s="1">
        <f>SUM(D2:D119)</f>
        <v>2578520.2800000007</v>
      </c>
      <c r="E121" s="6">
        <f>D121/5298004.04</f>
        <v>0.48669654846091825</v>
      </c>
    </row>
    <row r="124" spans="1:5" x14ac:dyDescent="0.25">
      <c r="A124" t="s">
        <v>86</v>
      </c>
    </row>
    <row r="126" spans="1:5" x14ac:dyDescent="0.25">
      <c r="A126" t="s">
        <v>57</v>
      </c>
    </row>
  </sheetData>
  <pageMargins left="0.7" right="0.7" top="0.75" bottom="0.75" header="0.3" footer="0.3"/>
  <pageSetup scale="70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ESSER II 554G</vt:lpstr>
      <vt:lpstr>ESSER II 554GD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2022-01-18T14:38:27Z</cp:lastPrinted>
  <dcterms:created xsi:type="dcterms:W3CDTF">2021-09-09T20:03:15Z</dcterms:created>
  <dcterms:modified xsi:type="dcterms:W3CDTF">2022-01-18T17:51:56Z</dcterms:modified>
</cp:coreProperties>
</file>