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45" windowWidth="6435" windowHeight="6210" tabRatio="601" firstSheet="1" activeTab="1"/>
  </bookViews>
  <sheets>
    <sheet name="Cecilian" sheetId="1" r:id="rId1"/>
    <sheet name="BdRpt" sheetId="2" r:id="rId2"/>
  </sheets>
  <externalReferences>
    <externalReference r:id="rId5"/>
    <externalReference r:id="rId6"/>
  </externalReferences>
  <definedNames>
    <definedName name="Munis">#REF!</definedName>
    <definedName name="NonInst">#REF!</definedName>
    <definedName name="_xlnm.Print_Area" localSheetId="1">'BdRpt'!$A$1:$F$52</definedName>
  </definedNames>
  <calcPr fullCalcOnLoad="1"/>
</workbook>
</file>

<file path=xl/sharedStrings.xml><?xml version="1.0" encoding="utf-8"?>
<sst xmlns="http://schemas.openxmlformats.org/spreadsheetml/2006/main" count="74" uniqueCount="62">
  <si>
    <t>OK</t>
  </si>
  <si>
    <t>Actual</t>
  </si>
  <si>
    <t>Payroll</t>
  </si>
  <si>
    <t xml:space="preserve"> </t>
  </si>
  <si>
    <t>Beginning</t>
  </si>
  <si>
    <t>Ending</t>
  </si>
  <si>
    <t>Outstanding</t>
  </si>
  <si>
    <t>Receipts</t>
  </si>
  <si>
    <t>Transfer</t>
  </si>
  <si>
    <t>lockbox</t>
  </si>
  <si>
    <t>A/P Void Old</t>
  </si>
  <si>
    <t>PR DD Return</t>
  </si>
  <si>
    <t xml:space="preserve">A/P </t>
  </si>
  <si>
    <t>Taxes</t>
  </si>
  <si>
    <t>Cecilian</t>
  </si>
  <si>
    <t>Statement   Gen</t>
  </si>
  <si>
    <t>Lakewood Elem.</t>
  </si>
  <si>
    <t>For the month of November 2005</t>
  </si>
  <si>
    <t>KSFCC Escrow</t>
  </si>
  <si>
    <t>Creekside Elem.</t>
  </si>
  <si>
    <t>NHHS Canopy</t>
  </si>
  <si>
    <t>HARDIN COUNTY BOARD OF EDUCATION</t>
  </si>
  <si>
    <t>TREASURER'S REPORT SUMMARY</t>
  </si>
  <si>
    <t>FUND</t>
  </si>
  <si>
    <t>ACCOUNT</t>
  </si>
  <si>
    <t>BEG. BAL.</t>
  </si>
  <si>
    <t>REVENUE</t>
  </si>
  <si>
    <t>EXPENDITURES</t>
  </si>
  <si>
    <t>BALANCE</t>
  </si>
  <si>
    <t>General Fund</t>
  </si>
  <si>
    <t>Sick Leave Escrow</t>
  </si>
  <si>
    <t>Federal &amp; State Projects</t>
  </si>
  <si>
    <t>Capital Outlay</t>
  </si>
  <si>
    <t>Building Fund</t>
  </si>
  <si>
    <t>Construction Fund</t>
  </si>
  <si>
    <t>Investments</t>
  </si>
  <si>
    <t>*</t>
  </si>
  <si>
    <t>Food Service</t>
  </si>
  <si>
    <t>Trust &amp; Agency Funds</t>
  </si>
  <si>
    <t>TOTAL FUND BALANCE</t>
  </si>
  <si>
    <t>Project Breakdown for Construction Fund</t>
  </si>
  <si>
    <t>Receivables/Payables</t>
  </si>
  <si>
    <t>Adjustments:</t>
  </si>
  <si>
    <t>GRAND TOTAL</t>
  </si>
  <si>
    <t>Ending Bank Balances:</t>
  </si>
  <si>
    <t xml:space="preserve">Checking </t>
  </si>
  <si>
    <t>Other Accounts</t>
  </si>
  <si>
    <t>Deposit in Transit</t>
  </si>
  <si>
    <t>Bank Adjustments</t>
  </si>
  <si>
    <t>Outstanding Checks</t>
  </si>
  <si>
    <t>ACTUAL CASH BALANCE</t>
  </si>
  <si>
    <t>William S. Day</t>
  </si>
  <si>
    <t>Day Care</t>
  </si>
  <si>
    <t>Community Ed</t>
  </si>
  <si>
    <t>Proprietary Funds</t>
  </si>
  <si>
    <t>New Rineyville Elem.</t>
  </si>
  <si>
    <t>JHHS Orchestra Pit</t>
  </si>
  <si>
    <t>Energy Proj.-Nolin</t>
  </si>
  <si>
    <t>Payroll Tax Deposits</t>
  </si>
  <si>
    <t>JHHS Field House</t>
  </si>
  <si>
    <t>EHMS Rennovation</t>
  </si>
  <si>
    <t>WHMS Rennovation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</si>
</sst>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&quot;$&quot;#,##0.0_);[Red]\(&quot;$&quot;#,##0.0\)"/>
    <numFmt numFmtId="171" formatCode="mm/dd/yy"/>
    <numFmt numFmtId="172" formatCode="0.0%"/>
    <numFmt numFmtId="173" formatCode="0.000%"/>
    <numFmt numFmtId="174" formatCode="0.0000%"/>
    <numFmt numFmtId="175" formatCode="0.00000%"/>
  </numFmts>
  <fonts count="14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sz val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43" fontId="0" fillId="0" borderId="0" xfId="15" applyFont="1" applyFill="1" applyAlignment="1">
      <alignment/>
    </xf>
    <xf numFmtId="43" fontId="0" fillId="0" borderId="0" xfId="15" applyFill="1" applyAlignment="1">
      <alignment/>
    </xf>
    <xf numFmtId="43" fontId="0" fillId="2" borderId="0" xfId="15" applyFill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wrapText="1"/>
    </xf>
    <xf numFmtId="167" fontId="7" fillId="0" borderId="0" xfId="0" applyNumberFormat="1" applyFont="1" applyBorder="1" applyAlignment="1">
      <alignment/>
    </xf>
    <xf numFmtId="167" fontId="7" fillId="4" borderId="0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1" fillId="3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wrapText="1"/>
    </xf>
    <xf numFmtId="167" fontId="7" fillId="5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43" fontId="0" fillId="0" borderId="0" xfId="0" applyNumberFormat="1" applyFont="1" applyFill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0" fillId="5" borderId="0" xfId="0" applyFont="1" applyFill="1" applyAlignment="1">
      <alignment/>
    </xf>
    <xf numFmtId="8" fontId="7" fillId="0" borderId="0" xfId="0" applyNumberFormat="1" applyFont="1" applyAlignment="1">
      <alignment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/>
    </xf>
    <xf numFmtId="8" fontId="0" fillId="0" borderId="0" xfId="0" applyNumberFormat="1" applyAlignment="1">
      <alignment/>
    </xf>
    <xf numFmtId="6" fontId="7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6" fontId="1" fillId="2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0" fontId="7" fillId="0" borderId="2" xfId="0" applyNumberFormat="1" applyFont="1" applyBorder="1" applyAlignment="1">
      <alignment/>
    </xf>
    <xf numFmtId="8" fontId="1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7" fillId="0" borderId="0" xfId="15" applyFont="1" applyAlignment="1">
      <alignment/>
    </xf>
    <xf numFmtId="43" fontId="0" fillId="4" borderId="0" xfId="15" applyFill="1" applyAlignment="1">
      <alignment/>
    </xf>
    <xf numFmtId="43" fontId="0" fillId="0" borderId="0" xfId="15" applyFont="1" applyAlignment="1">
      <alignment horizontal="right"/>
    </xf>
    <xf numFmtId="43" fontId="0" fillId="0" borderId="0" xfId="15" applyFill="1" applyAlignment="1" applyProtection="1">
      <alignment/>
      <protection locked="0"/>
    </xf>
    <xf numFmtId="43" fontId="6" fillId="6" borderId="0" xfId="15" applyFont="1" applyFill="1" applyAlignment="1">
      <alignment/>
    </xf>
    <xf numFmtId="0" fontId="0" fillId="0" borderId="0" xfId="15" applyNumberFormat="1" applyFont="1" applyAlignment="1">
      <alignment/>
    </xf>
    <xf numFmtId="0" fontId="0" fillId="0" borderId="0" xfId="15" applyNumberFormat="1" applyFont="1" applyAlignment="1">
      <alignment horizontal="right"/>
    </xf>
    <xf numFmtId="0" fontId="13" fillId="0" borderId="0" xfId="0" applyFont="1" applyAlignment="1">
      <alignment/>
    </xf>
    <xf numFmtId="0" fontId="6" fillId="5" borderId="0" xfId="0" applyFont="1" applyFill="1" applyBorder="1" applyAlignment="1">
      <alignment horizontal="left"/>
    </xf>
    <xf numFmtId="38" fontId="7" fillId="5" borderId="0" xfId="15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7" fillId="0" borderId="0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EXCEL\munis\GLConstPro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inance\BankRec\BdRptBalNov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cilian"/>
      <sheetName val="PNC"/>
      <sheetName val="Cash"/>
      <sheetName val="RevExp"/>
      <sheetName val="BdRpt"/>
      <sheetName val="Data"/>
      <sheetName val="Payroll"/>
      <sheetName val="AP Chks"/>
      <sheetName val="DirDep"/>
      <sheetName val="ConstProj"/>
      <sheetName val="Sheet5"/>
      <sheetName val="Sheet3"/>
      <sheetName val="Sheet4"/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">
      <selection activeCell="D10" sqref="D10"/>
    </sheetView>
  </sheetViews>
  <sheetFormatPr defaultColWidth="9.140625" defaultRowHeight="12.75"/>
  <cols>
    <col min="1" max="1" width="15.7109375" style="1" customWidth="1"/>
    <col min="2" max="2" width="17.7109375" style="1" customWidth="1"/>
    <col min="3" max="4" width="18.00390625" style="1" customWidth="1"/>
    <col min="5" max="5" width="18.421875" style="1" customWidth="1"/>
    <col min="6" max="6" width="17.28125" style="1" customWidth="1"/>
    <col min="7" max="16384" width="11.28125" style="1" customWidth="1"/>
  </cols>
  <sheetData>
    <row r="1" ht="12.75">
      <c r="A1" s="51" t="s">
        <v>14</v>
      </c>
    </row>
    <row r="2" spans="2:3" ht="12.75">
      <c r="B2" s="2" t="s">
        <v>4</v>
      </c>
      <c r="C2" s="2" t="s">
        <v>5</v>
      </c>
    </row>
    <row r="3" spans="1:3" ht="12.75">
      <c r="A3" s="2" t="s">
        <v>15</v>
      </c>
      <c r="B3" s="1">
        <f>75599.11+163000</f>
        <v>238599.11</v>
      </c>
      <c r="C3" s="1">
        <f>76037.63+166000</f>
        <v>242037.63</v>
      </c>
    </row>
    <row r="4" spans="1:3" ht="12.75">
      <c r="A4" s="52" t="s">
        <v>2</v>
      </c>
      <c r="B4" s="1">
        <f>3967.94+617000</f>
        <v>620967.94</v>
      </c>
      <c r="C4" s="1">
        <f>1204.61+163000</f>
        <v>164204.61</v>
      </c>
    </row>
    <row r="5" spans="1:3" ht="12.75">
      <c r="A5" s="2" t="s">
        <v>6</v>
      </c>
      <c r="B5" s="4">
        <f>-4703.16-561984.11-2924.96</f>
        <v>-569612.23</v>
      </c>
      <c r="C5" s="4">
        <f>-4481.36-98439.3</f>
        <v>-102920.66</v>
      </c>
    </row>
    <row r="8" spans="1:4" ht="12.75">
      <c r="A8" s="2" t="s">
        <v>1</v>
      </c>
      <c r="B8" s="1">
        <f>SUM(B3:B7)</f>
        <v>289954.81999999995</v>
      </c>
      <c r="C8" s="1">
        <f>SUM(C3:C7)</f>
        <v>303321.57999999996</v>
      </c>
      <c r="D8" s="1">
        <f>B8-C8</f>
        <v>-13366.76000000001</v>
      </c>
    </row>
    <row r="10" spans="1:2" ht="12.75">
      <c r="A10" s="2" t="s">
        <v>7</v>
      </c>
      <c r="B10" s="47">
        <f>235.13+376.51</f>
        <v>611.64</v>
      </c>
    </row>
    <row r="11" spans="1:5" ht="12.75">
      <c r="A11" s="2" t="s">
        <v>8</v>
      </c>
      <c r="E11" s="1">
        <v>913340.2899999989</v>
      </c>
    </row>
    <row r="12" spans="1:5" ht="12.75">
      <c r="A12" s="2" t="s">
        <v>9</v>
      </c>
      <c r="E12" s="1">
        <v>2841001.01</v>
      </c>
    </row>
    <row r="13" spans="1:5" ht="12.75">
      <c r="A13" s="2" t="s">
        <v>10</v>
      </c>
      <c r="E13" s="1">
        <v>3754341.3</v>
      </c>
    </row>
    <row r="14" spans="1:2" ht="12.75">
      <c r="A14" s="2" t="s">
        <v>11</v>
      </c>
      <c r="B14" s="1">
        <f>1959.71+1932.13+759.89+328.1+821.92</f>
        <v>5801.750000000001</v>
      </c>
    </row>
    <row r="15" spans="1:6" ht="12.75">
      <c r="A15" s="48" t="s">
        <v>2</v>
      </c>
      <c r="F15" s="1">
        <f>F17-F16</f>
        <v>-2000</v>
      </c>
    </row>
    <row r="16" spans="1:6" ht="12.75">
      <c r="A16" s="48" t="s">
        <v>12</v>
      </c>
      <c r="E16" s="1">
        <f>E17-B10-B13</f>
        <v>6692252.87</v>
      </c>
      <c r="F16" s="1">
        <v>31072513</v>
      </c>
    </row>
    <row r="17" spans="1:6" ht="12.75">
      <c r="A17" s="2" t="s">
        <v>13</v>
      </c>
      <c r="E17" s="6">
        <f>SUM(E18:E54)</f>
        <v>6692864.51</v>
      </c>
      <c r="F17" s="6">
        <f>SUM(F18:F54)</f>
        <v>31070513</v>
      </c>
    </row>
    <row r="18" spans="2:6" ht="12.75">
      <c r="B18" s="1">
        <f>SUM(B8:B17)</f>
        <v>296368.20999999996</v>
      </c>
      <c r="C18" s="1">
        <f>C8-B18</f>
        <v>6953.369999999995</v>
      </c>
      <c r="D18" s="1">
        <f>E16-C18</f>
        <v>6685299.5</v>
      </c>
      <c r="E18" s="6">
        <v>78157.78</v>
      </c>
      <c r="F18" s="1">
        <v>43355.86</v>
      </c>
    </row>
    <row r="19" spans="5:6" ht="12.75">
      <c r="E19" s="6">
        <v>65315.08</v>
      </c>
      <c r="F19" s="1">
        <v>317.58</v>
      </c>
    </row>
    <row r="20" spans="2:6" ht="12.75">
      <c r="B20" s="1">
        <f>1497742.03+B15</f>
        <v>1497742.03</v>
      </c>
      <c r="E20" s="6">
        <v>14737.58</v>
      </c>
      <c r="F20" s="1">
        <v>3551702</v>
      </c>
    </row>
    <row r="21" spans="5:6" ht="12.75">
      <c r="E21" s="6">
        <v>13500</v>
      </c>
      <c r="F21" s="1">
        <v>1306224.09</v>
      </c>
    </row>
    <row r="22" spans="3:6" ht="12.75">
      <c r="C22" s="1">
        <v>27427659.09</v>
      </c>
      <c r="E22" s="6">
        <v>5150.36</v>
      </c>
      <c r="F22" s="1">
        <v>29020.86</v>
      </c>
    </row>
    <row r="23" spans="3:6" ht="12.75">
      <c r="C23" s="1">
        <v>24500000</v>
      </c>
      <c r="E23" s="6">
        <v>23858.94</v>
      </c>
      <c r="F23" s="1">
        <v>171739.13</v>
      </c>
    </row>
    <row r="24" spans="3:6" ht="12.75">
      <c r="C24" s="1">
        <f>C22-C23</f>
        <v>2927659.09</v>
      </c>
      <c r="E24" s="6">
        <v>7191.67</v>
      </c>
      <c r="F24" s="1">
        <v>73401.91</v>
      </c>
    </row>
    <row r="25" spans="5:6" ht="12.75">
      <c r="E25" s="6">
        <v>3523</v>
      </c>
      <c r="F25" s="1">
        <v>620.89</v>
      </c>
    </row>
    <row r="26" spans="5:6" ht="12.75">
      <c r="E26" s="6">
        <v>150601.97</v>
      </c>
      <c r="F26" s="1">
        <v>411.72</v>
      </c>
    </row>
    <row r="27" spans="1:6" ht="12.75">
      <c r="A27" s="1">
        <v>188140.66</v>
      </c>
      <c r="B27" s="2">
        <f>565171.31-377030.65</f>
        <v>188140.66000000003</v>
      </c>
      <c r="E27" s="6">
        <v>17005</v>
      </c>
      <c r="F27" s="1">
        <v>61338.14</v>
      </c>
    </row>
    <row r="28" spans="1:6" ht="12.75">
      <c r="A28" s="1">
        <v>377030.65</v>
      </c>
      <c r="B28" s="1">
        <f>377030.65</f>
        <v>377030.65</v>
      </c>
      <c r="D28" s="1">
        <v>33919.01</v>
      </c>
      <c r="E28" s="6">
        <v>5825.06</v>
      </c>
      <c r="F28" s="1">
        <v>25039347.55</v>
      </c>
    </row>
    <row r="29" spans="1:6" ht="12.75">
      <c r="A29" s="1">
        <v>358648.14</v>
      </c>
      <c r="B29" s="1">
        <f>SUM(B27:B28)</f>
        <v>565171.31</v>
      </c>
      <c r="D29" s="1">
        <v>141079.65</v>
      </c>
      <c r="E29" s="6">
        <v>2155.85</v>
      </c>
      <c r="F29" s="1">
        <v>377030.65</v>
      </c>
    </row>
    <row r="30" spans="2:6" ht="12.75">
      <c r="B30" s="4">
        <f>-358648.14</f>
        <v>-358648.14</v>
      </c>
      <c r="C30" s="1">
        <f>143653.58+34321.15</f>
        <v>177974.72999999998</v>
      </c>
      <c r="D30" s="1">
        <v>201.07</v>
      </c>
      <c r="E30" s="6">
        <v>458</v>
      </c>
      <c r="F30" s="1">
        <v>3553.27</v>
      </c>
    </row>
    <row r="31" spans="1:6" ht="12.75">
      <c r="A31" s="1">
        <f>SUM(A27:A30)</f>
        <v>923819.4500000001</v>
      </c>
      <c r="B31" s="1">
        <f>B29-B30</f>
        <v>923819.4500000001</v>
      </c>
      <c r="C31" s="4">
        <f>177834.72</f>
        <v>177834.72</v>
      </c>
      <c r="D31" s="1">
        <v>746.32</v>
      </c>
      <c r="E31" s="6">
        <v>43812.55</v>
      </c>
      <c r="F31" s="1">
        <v>203057.78</v>
      </c>
    </row>
    <row r="32" spans="2:6" ht="12.75">
      <c r="B32" s="1">
        <f>-4970.26</f>
        <v>-4970.26</v>
      </c>
      <c r="C32" s="1">
        <f>C30-C31</f>
        <v>140.0099999999802</v>
      </c>
      <c r="D32" s="1">
        <v>201.07</v>
      </c>
      <c r="E32" s="6">
        <v>72058.48</v>
      </c>
      <c r="F32" s="1">
        <v>84704.01</v>
      </c>
    </row>
    <row r="33" spans="1:6" ht="12.75">
      <c r="A33" s="1">
        <v>913340.2899999989</v>
      </c>
      <c r="B33" s="1">
        <f>-839.78-839.78-5508.9</f>
        <v>-7188.459999999999</v>
      </c>
      <c r="D33" s="1">
        <v>746.32</v>
      </c>
      <c r="E33" s="6">
        <v>8533.5</v>
      </c>
      <c r="F33" s="1">
        <v>80219.22</v>
      </c>
    </row>
    <row r="34" spans="1:6" ht="12.75">
      <c r="A34" s="1">
        <v>4970.26</v>
      </c>
      <c r="D34" s="1">
        <v>222.94</v>
      </c>
      <c r="E34" s="6">
        <v>1270.86</v>
      </c>
      <c r="F34" s="1">
        <v>19043.27</v>
      </c>
    </row>
    <row r="35" spans="1:6" ht="12.75">
      <c r="A35" s="1">
        <v>5508.9</v>
      </c>
      <c r="B35" s="1">
        <f>SUM(B31:B34)</f>
        <v>911660.7300000001</v>
      </c>
      <c r="D35" s="1">
        <v>718.34</v>
      </c>
      <c r="E35" s="6">
        <v>56716.91</v>
      </c>
      <c r="F35" s="1">
        <v>25425.07</v>
      </c>
    </row>
    <row r="36" ht="12.75">
      <c r="E36" s="6">
        <v>7310.38</v>
      </c>
    </row>
    <row r="37" spans="2:5" ht="12.75">
      <c r="B37" s="1">
        <f>B35-E11</f>
        <v>-1679.5599999987753</v>
      </c>
      <c r="D37" s="1">
        <f>SUM(D28:D36)</f>
        <v>177834.72000000003</v>
      </c>
      <c r="E37" s="6">
        <v>48158.95</v>
      </c>
    </row>
    <row r="38" ht="12.75">
      <c r="E38" s="6">
        <v>878</v>
      </c>
    </row>
    <row r="39" spans="1:5" ht="12.75">
      <c r="A39" s="1">
        <f>SUM(A33:A38)</f>
        <v>923819.4499999989</v>
      </c>
      <c r="C39" s="49">
        <v>-4970.26</v>
      </c>
      <c r="E39" s="6">
        <v>541</v>
      </c>
    </row>
    <row r="40" spans="3:5" ht="12.75">
      <c r="C40" s="50">
        <f>SUM(B38:B39)</f>
        <v>0</v>
      </c>
      <c r="E40" s="6">
        <v>775000</v>
      </c>
    </row>
    <row r="41" spans="1:5" ht="12.75">
      <c r="A41" s="1">
        <f>A31-A39</f>
        <v>1.1641532182693481E-09</v>
      </c>
      <c r="E41" s="6">
        <v>410631.26</v>
      </c>
    </row>
    <row r="42" ht="12.75">
      <c r="E42" s="6">
        <v>20140.86</v>
      </c>
    </row>
    <row r="43" ht="12.75">
      <c r="E43" s="6">
        <v>1848.07</v>
      </c>
    </row>
    <row r="44" ht="12.75">
      <c r="E44" s="6">
        <v>24418</v>
      </c>
    </row>
    <row r="45" ht="12.75">
      <c r="E45" s="6">
        <v>5688.4</v>
      </c>
    </row>
    <row r="46" ht="12.75">
      <c r="E46" s="6">
        <v>60</v>
      </c>
    </row>
    <row r="47" ht="12.75">
      <c r="E47" s="6">
        <v>2827613</v>
      </c>
    </row>
    <row r="48" ht="12.75">
      <c r="E48" s="6">
        <v>414505</v>
      </c>
    </row>
    <row r="49" ht="12.75">
      <c r="E49" s="6">
        <v>282097</v>
      </c>
    </row>
    <row r="50" ht="12.75">
      <c r="E50" s="6">
        <v>715037</v>
      </c>
    </row>
    <row r="51" spans="4:5" ht="12.75">
      <c r="D51" s="6">
        <v>1864547.51</v>
      </c>
      <c r="E51" s="6">
        <v>591065</v>
      </c>
    </row>
    <row r="52" spans="4:5" ht="12.75">
      <c r="D52" s="6">
        <v>4830317</v>
      </c>
      <c r="E52" s="6">
        <v>-2000</v>
      </c>
    </row>
    <row r="53" ht="12.75">
      <c r="E53" s="6"/>
    </row>
    <row r="54" ht="12.75">
      <c r="E54" s="6"/>
    </row>
  </sheetData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="75" zoomScaleNormal="75" workbookViewId="0" topLeftCell="A1">
      <selection activeCell="I36" sqref="I36"/>
    </sheetView>
  </sheetViews>
  <sheetFormatPr defaultColWidth="9.140625" defaultRowHeight="12.75"/>
  <cols>
    <col min="2" max="2" width="20.7109375" style="0" customWidth="1"/>
    <col min="3" max="5" width="18.7109375" style="0" customWidth="1"/>
    <col min="6" max="6" width="19.421875" style="0" customWidth="1"/>
    <col min="7" max="7" width="17.421875" style="0" customWidth="1"/>
    <col min="8" max="8" width="18.421875" style="0" customWidth="1"/>
    <col min="9" max="9" width="13.8515625" style="0" customWidth="1"/>
    <col min="10" max="10" width="15.00390625" style="0" customWidth="1"/>
    <col min="14" max="14" width="8.57421875" style="0" customWidth="1"/>
  </cols>
  <sheetData>
    <row r="1" spans="1:6" ht="20.25">
      <c r="A1" s="7" t="s">
        <v>21</v>
      </c>
      <c r="B1" s="8"/>
      <c r="C1" s="8"/>
      <c r="D1" s="8"/>
      <c r="E1" s="8"/>
      <c r="F1" s="8"/>
    </row>
    <row r="2" spans="1:6" ht="18">
      <c r="A2" s="8" t="s">
        <v>22</v>
      </c>
      <c r="B2" s="8"/>
      <c r="C2" s="8"/>
      <c r="D2" s="8"/>
      <c r="E2" s="8"/>
      <c r="F2" s="8"/>
    </row>
    <row r="3" spans="1:9" ht="15.75">
      <c r="A3" s="57" t="s">
        <v>17</v>
      </c>
      <c r="B3" s="57"/>
      <c r="C3" s="57"/>
      <c r="D3" s="57"/>
      <c r="E3" s="57"/>
      <c r="F3" s="57"/>
      <c r="H3" s="3"/>
      <c r="I3" s="3"/>
    </row>
    <row r="4" spans="1:9" ht="14.25">
      <c r="A4" s="58" t="s">
        <v>3</v>
      </c>
      <c r="B4" s="58"/>
      <c r="C4" s="58"/>
      <c r="D4" s="58"/>
      <c r="E4" s="58"/>
      <c r="F4" s="58"/>
      <c r="I4" s="3"/>
    </row>
    <row r="5" spans="1:10" ht="15">
      <c r="A5" s="9" t="s">
        <v>23</v>
      </c>
      <c r="B5" s="10" t="s">
        <v>24</v>
      </c>
      <c r="C5" s="10" t="s">
        <v>25</v>
      </c>
      <c r="D5" s="10" t="s">
        <v>26</v>
      </c>
      <c r="E5" s="10" t="s">
        <v>27</v>
      </c>
      <c r="F5" s="10" t="s">
        <v>28</v>
      </c>
      <c r="G5" s="11"/>
      <c r="H5" s="11"/>
      <c r="I5" s="12"/>
      <c r="J5" s="12"/>
    </row>
    <row r="6" spans="1:14" ht="15.75">
      <c r="A6" s="13">
        <v>1</v>
      </c>
      <c r="B6" s="14" t="s">
        <v>29</v>
      </c>
      <c r="C6" s="15">
        <v>14186243.540000001</v>
      </c>
      <c r="D6" s="15">
        <v>4737159.83</v>
      </c>
      <c r="E6" s="15">
        <v>6023060.66</v>
      </c>
      <c r="F6" s="16">
        <v>12900342.71</v>
      </c>
      <c r="G6" s="17"/>
      <c r="H6" s="3"/>
      <c r="I6" s="17"/>
      <c r="J6" s="3"/>
      <c r="N6" s="18"/>
    </row>
    <row r="7" spans="1:14" ht="15.75">
      <c r="A7" s="13"/>
      <c r="B7" s="14" t="s">
        <v>30</v>
      </c>
      <c r="C7" s="15">
        <v>950000</v>
      </c>
      <c r="D7" s="15"/>
      <c r="E7" s="15"/>
      <c r="F7" s="16">
        <v>950000</v>
      </c>
      <c r="G7" s="3"/>
      <c r="H7" s="3"/>
      <c r="I7" s="3"/>
      <c r="J7" s="3"/>
      <c r="N7" s="18"/>
    </row>
    <row r="8" spans="1:14" ht="15.75">
      <c r="A8" s="13"/>
      <c r="B8" s="14"/>
      <c r="C8" s="15"/>
      <c r="D8" s="15"/>
      <c r="E8" s="15"/>
      <c r="F8" s="16"/>
      <c r="G8" s="2"/>
      <c r="H8" s="3"/>
      <c r="J8" s="3"/>
      <c r="N8" s="18"/>
    </row>
    <row r="9" spans="1:14" ht="26.25">
      <c r="A9" s="13">
        <v>2</v>
      </c>
      <c r="B9" s="14" t="s">
        <v>31</v>
      </c>
      <c r="C9" s="15">
        <v>1631174.6</v>
      </c>
      <c r="D9" s="15">
        <v>346991.78</v>
      </c>
      <c r="E9" s="15">
        <v>1059488.16</v>
      </c>
      <c r="F9" s="16">
        <v>918678.22</v>
      </c>
      <c r="G9" s="17"/>
      <c r="H9" s="3"/>
      <c r="I9" s="3"/>
      <c r="J9" s="19"/>
      <c r="N9" s="18"/>
    </row>
    <row r="10" spans="1:14" ht="15.75">
      <c r="A10" s="13"/>
      <c r="B10" s="14"/>
      <c r="C10" s="15"/>
      <c r="D10" s="15"/>
      <c r="E10" s="15"/>
      <c r="F10" s="16"/>
      <c r="H10" s="3"/>
      <c r="J10" s="3"/>
      <c r="N10" s="18"/>
    </row>
    <row r="11" spans="1:14" ht="15.75">
      <c r="A11" s="13">
        <v>310</v>
      </c>
      <c r="B11" s="14" t="s">
        <v>32</v>
      </c>
      <c r="C11" s="15">
        <v>602020.32</v>
      </c>
      <c r="D11" s="15">
        <v>0</v>
      </c>
      <c r="E11" s="15">
        <v>0</v>
      </c>
      <c r="F11" s="16">
        <v>602020.32</v>
      </c>
      <c r="G11" s="17"/>
      <c r="H11" s="3"/>
      <c r="I11" s="3"/>
      <c r="J11" s="3"/>
      <c r="N11" s="18"/>
    </row>
    <row r="12" spans="1:14" ht="15.75">
      <c r="A12" s="13"/>
      <c r="B12" s="14" t="s">
        <v>18</v>
      </c>
      <c r="C12" s="15">
        <v>948844</v>
      </c>
      <c r="D12" s="15">
        <v>4121.75</v>
      </c>
      <c r="E12" s="15">
        <v>0</v>
      </c>
      <c r="F12" s="16">
        <v>952965.75</v>
      </c>
      <c r="H12" s="3"/>
      <c r="J12" s="3"/>
      <c r="N12" s="18"/>
    </row>
    <row r="13" spans="1:14" ht="15.75">
      <c r="A13" s="13">
        <v>320</v>
      </c>
      <c r="B13" s="14" t="s">
        <v>33</v>
      </c>
      <c r="C13" s="15">
        <v>684172.7</v>
      </c>
      <c r="D13" s="15">
        <v>0</v>
      </c>
      <c r="E13" s="15">
        <v>328232.44</v>
      </c>
      <c r="F13" s="16">
        <v>355940.26</v>
      </c>
      <c r="G13" s="17"/>
      <c r="H13" s="3"/>
      <c r="I13" s="3"/>
      <c r="J13" s="3"/>
      <c r="N13" s="18"/>
    </row>
    <row r="14" spans="1:14" ht="15.75">
      <c r="A14" s="13"/>
      <c r="B14" s="14"/>
      <c r="C14" s="15"/>
      <c r="D14" s="15"/>
      <c r="E14" s="15"/>
      <c r="F14" s="16"/>
      <c r="H14" s="3"/>
      <c r="J14" s="3"/>
      <c r="N14" s="18"/>
    </row>
    <row r="15" spans="1:14" ht="15.75">
      <c r="A15" s="13">
        <v>360</v>
      </c>
      <c r="B15" s="14" t="s">
        <v>34</v>
      </c>
      <c r="C15" s="15">
        <v>3506481.38</v>
      </c>
      <c r="D15" s="15">
        <v>926492.71</v>
      </c>
      <c r="E15" s="15">
        <v>1753112.56</v>
      </c>
      <c r="F15" s="16">
        <v>2679861.53</v>
      </c>
      <c r="G15" s="17"/>
      <c r="H15" s="3"/>
      <c r="I15" s="3"/>
      <c r="J15" s="3"/>
      <c r="N15" s="18"/>
    </row>
    <row r="16" spans="1:14" ht="15.75">
      <c r="A16" s="13"/>
      <c r="B16" s="14" t="s">
        <v>35</v>
      </c>
      <c r="C16" s="15">
        <v>0</v>
      </c>
      <c r="D16" s="15">
        <v>0</v>
      </c>
      <c r="E16" s="15"/>
      <c r="F16" s="16">
        <v>0</v>
      </c>
      <c r="G16" s="17"/>
      <c r="H16" s="3"/>
      <c r="I16" s="3"/>
      <c r="J16" s="3"/>
      <c r="N16" s="18"/>
    </row>
    <row r="17" spans="1:14" ht="15.75">
      <c r="A17" s="20" t="s">
        <v>36</v>
      </c>
      <c r="B17" s="21" t="s">
        <v>16</v>
      </c>
      <c r="C17" s="22">
        <v>516417</v>
      </c>
      <c r="D17" s="22">
        <v>2493.69</v>
      </c>
      <c r="E17" s="22">
        <v>0</v>
      </c>
      <c r="F17" s="55">
        <v>518910.69</v>
      </c>
      <c r="G17" s="17"/>
      <c r="H17" s="3"/>
      <c r="I17" s="3"/>
      <c r="J17" s="3"/>
      <c r="N17" s="18"/>
    </row>
    <row r="18" spans="1:14" ht="15.75">
      <c r="A18" s="20" t="s">
        <v>36</v>
      </c>
      <c r="B18" s="54" t="s">
        <v>55</v>
      </c>
      <c r="C18" s="22">
        <v>-665277</v>
      </c>
      <c r="D18" s="22">
        <v>0</v>
      </c>
      <c r="E18" s="22">
        <v>1200</v>
      </c>
      <c r="F18" s="55">
        <v>-666477</v>
      </c>
      <c r="G18" s="17"/>
      <c r="H18" s="3"/>
      <c r="I18" s="3"/>
      <c r="J18" s="3"/>
      <c r="N18" s="18"/>
    </row>
    <row r="19" spans="1:14" ht="15.75">
      <c r="A19" s="20" t="s">
        <v>36</v>
      </c>
      <c r="B19" s="21" t="s">
        <v>56</v>
      </c>
      <c r="C19" s="22">
        <v>98601</v>
      </c>
      <c r="D19" s="22">
        <v>85000</v>
      </c>
      <c r="E19" s="22">
        <v>115486</v>
      </c>
      <c r="F19" s="55">
        <v>68115</v>
      </c>
      <c r="G19" s="17"/>
      <c r="H19" s="3"/>
      <c r="I19" s="3"/>
      <c r="J19" s="3"/>
      <c r="N19" s="18"/>
    </row>
    <row r="20" spans="1:14" ht="15.75">
      <c r="A20" s="20" t="s">
        <v>36</v>
      </c>
      <c r="B20" s="21" t="s">
        <v>59</v>
      </c>
      <c r="C20" s="55">
        <v>148091</v>
      </c>
      <c r="D20" s="22">
        <v>0</v>
      </c>
      <c r="E20" s="22">
        <v>0</v>
      </c>
      <c r="F20" s="55">
        <v>148091</v>
      </c>
      <c r="G20" s="17"/>
      <c r="H20" s="3"/>
      <c r="I20" s="3"/>
      <c r="J20" s="3"/>
      <c r="N20" s="18"/>
    </row>
    <row r="21" spans="1:14" ht="15.75">
      <c r="A21" s="20" t="s">
        <v>36</v>
      </c>
      <c r="B21" s="21" t="s">
        <v>60</v>
      </c>
      <c r="C21" s="22">
        <v>-70812</v>
      </c>
      <c r="D21" s="22"/>
      <c r="E21" s="22"/>
      <c r="F21" s="55">
        <v>-70812</v>
      </c>
      <c r="G21" s="17"/>
      <c r="H21" s="3"/>
      <c r="I21" s="3"/>
      <c r="J21" s="3"/>
      <c r="N21" s="18"/>
    </row>
    <row r="22" spans="1:14" ht="15.75">
      <c r="A22" s="20" t="s">
        <v>36</v>
      </c>
      <c r="B22" s="21" t="s">
        <v>61</v>
      </c>
      <c r="C22" s="22">
        <v>27682</v>
      </c>
      <c r="D22" s="22">
        <v>133.66999999999825</v>
      </c>
      <c r="E22" s="22"/>
      <c r="F22" s="55">
        <v>27815.67</v>
      </c>
      <c r="G22" s="17"/>
      <c r="H22" s="3"/>
      <c r="I22" s="3"/>
      <c r="J22" s="3"/>
      <c r="N22" s="18"/>
    </row>
    <row r="23" spans="1:14" ht="15.75">
      <c r="A23" s="20" t="s">
        <v>36</v>
      </c>
      <c r="B23" s="21" t="s">
        <v>20</v>
      </c>
      <c r="C23" s="22">
        <v>11920</v>
      </c>
      <c r="D23" s="22">
        <v>0</v>
      </c>
      <c r="E23" s="22"/>
      <c r="F23" s="55">
        <v>11920</v>
      </c>
      <c r="G23" s="17"/>
      <c r="H23" s="3"/>
      <c r="I23" s="3"/>
      <c r="J23" s="3"/>
      <c r="N23" s="18"/>
    </row>
    <row r="24" spans="1:14" ht="15.75">
      <c r="A24" s="20" t="s">
        <v>36</v>
      </c>
      <c r="B24" s="21" t="s">
        <v>19</v>
      </c>
      <c r="C24" s="22">
        <v>3059873</v>
      </c>
      <c r="D24" s="22">
        <v>11730.32</v>
      </c>
      <c r="E24" s="22">
        <v>630637.73</v>
      </c>
      <c r="F24" s="55">
        <v>2440965.59</v>
      </c>
      <c r="G24" s="3"/>
      <c r="H24" s="3"/>
      <c r="J24" s="3"/>
      <c r="N24" s="18"/>
    </row>
    <row r="25" spans="1:14" ht="15.75">
      <c r="A25" s="20" t="s">
        <v>36</v>
      </c>
      <c r="B25" s="21" t="s">
        <v>57</v>
      </c>
      <c r="C25" s="22">
        <v>377230</v>
      </c>
      <c r="D25" s="22">
        <v>778.0299999999988</v>
      </c>
      <c r="E25" s="22">
        <v>216106.83</v>
      </c>
      <c r="F25" s="55">
        <v>161901.2</v>
      </c>
      <c r="G25" s="3"/>
      <c r="H25" s="3"/>
      <c r="J25" s="3"/>
      <c r="N25" s="18"/>
    </row>
    <row r="26" spans="1:14" ht="15.75">
      <c r="A26" s="13"/>
      <c r="B26" s="14"/>
      <c r="C26" s="15"/>
      <c r="D26" s="15"/>
      <c r="E26" s="15"/>
      <c r="F26" s="23"/>
      <c r="H26" s="3"/>
      <c r="J26" s="3"/>
      <c r="N26" s="18"/>
    </row>
    <row r="27" spans="1:14" ht="15.75">
      <c r="A27" s="13">
        <v>51</v>
      </c>
      <c r="B27" s="14" t="s">
        <v>37</v>
      </c>
      <c r="C27" s="15">
        <v>-214184.57</v>
      </c>
      <c r="D27" s="15">
        <v>871299.52</v>
      </c>
      <c r="E27" s="15">
        <v>605499.9</v>
      </c>
      <c r="F27" s="16">
        <v>51615.05</v>
      </c>
      <c r="G27" s="17"/>
      <c r="H27" s="24"/>
      <c r="I27" s="3"/>
      <c r="J27" s="3"/>
      <c r="N27" s="18"/>
    </row>
    <row r="28" spans="1:14" ht="15.75">
      <c r="A28" s="13"/>
      <c r="B28" s="14"/>
      <c r="C28" s="15"/>
      <c r="D28" s="15"/>
      <c r="E28" s="15"/>
      <c r="F28" s="16"/>
      <c r="G28" s="17"/>
      <c r="H28" s="24"/>
      <c r="I28" s="3"/>
      <c r="J28" s="3"/>
      <c r="N28" s="18"/>
    </row>
    <row r="29" spans="1:14" ht="15.75">
      <c r="A29" s="13">
        <v>52</v>
      </c>
      <c r="B29" s="14" t="s">
        <v>52</v>
      </c>
      <c r="C29" s="15">
        <v>73892.11</v>
      </c>
      <c r="D29" s="15">
        <v>32129.03</v>
      </c>
      <c r="E29" s="15">
        <v>32872.89</v>
      </c>
      <c r="F29" s="16">
        <v>73148.25</v>
      </c>
      <c r="G29" s="17"/>
      <c r="H29" s="24"/>
      <c r="I29" s="3"/>
      <c r="J29" s="3"/>
      <c r="N29" s="18"/>
    </row>
    <row r="30" spans="1:14" ht="15.75">
      <c r="A30" s="13"/>
      <c r="B30" s="14"/>
      <c r="C30" s="15"/>
      <c r="D30" s="15"/>
      <c r="E30" s="15"/>
      <c r="F30" s="16"/>
      <c r="G30" s="17"/>
      <c r="H30" s="24"/>
      <c r="I30" s="3"/>
      <c r="J30" s="3"/>
      <c r="N30" s="18"/>
    </row>
    <row r="31" spans="1:14" ht="15.75">
      <c r="A31" s="13">
        <v>54</v>
      </c>
      <c r="B31" s="14" t="s">
        <v>53</v>
      </c>
      <c r="C31" s="15">
        <v>0</v>
      </c>
      <c r="D31" s="15">
        <v>0</v>
      </c>
      <c r="E31" s="15">
        <v>0</v>
      </c>
      <c r="F31" s="16">
        <v>0</v>
      </c>
      <c r="G31" s="17"/>
      <c r="H31" s="24"/>
      <c r="I31" s="3"/>
      <c r="J31" s="3"/>
      <c r="N31" s="18"/>
    </row>
    <row r="32" spans="1:14" ht="15.75">
      <c r="A32" s="13"/>
      <c r="B32" s="14"/>
      <c r="C32" s="15"/>
      <c r="D32" s="15"/>
      <c r="E32" s="15"/>
      <c r="F32" s="16"/>
      <c r="G32" s="17"/>
      <c r="H32" s="24"/>
      <c r="I32" s="3"/>
      <c r="J32" s="3"/>
      <c r="N32" s="18"/>
    </row>
    <row r="33" spans="1:14" ht="15.75">
      <c r="A33" s="13">
        <v>55</v>
      </c>
      <c r="B33" s="14" t="s">
        <v>54</v>
      </c>
      <c r="C33" s="15">
        <v>10926.06</v>
      </c>
      <c r="D33" s="15">
        <v>1515</v>
      </c>
      <c r="E33" s="15">
        <v>3781.5</v>
      </c>
      <c r="F33" s="16">
        <v>8659.56</v>
      </c>
      <c r="G33" s="17"/>
      <c r="H33" s="24"/>
      <c r="I33" s="3"/>
      <c r="J33" s="3"/>
      <c r="N33" s="18"/>
    </row>
    <row r="34" spans="1:14" ht="15.75">
      <c r="A34" s="13"/>
      <c r="B34" s="14"/>
      <c r="C34" s="15"/>
      <c r="D34" s="15"/>
      <c r="E34" s="15"/>
      <c r="F34" s="16"/>
      <c r="G34" s="3"/>
      <c r="H34" s="24"/>
      <c r="I34" s="24"/>
      <c r="J34" s="3"/>
      <c r="N34" s="18"/>
    </row>
    <row r="35" spans="1:14" ht="18.75" customHeight="1">
      <c r="A35" s="13">
        <v>7000</v>
      </c>
      <c r="B35" s="25" t="s">
        <v>38</v>
      </c>
      <c r="C35" s="15">
        <v>174501.25</v>
      </c>
      <c r="D35" s="15">
        <v>758.04</v>
      </c>
      <c r="E35" s="15">
        <v>0</v>
      </c>
      <c r="F35" s="16">
        <v>175259.29</v>
      </c>
      <c r="G35" s="17"/>
      <c r="H35" s="24"/>
      <c r="I35" s="3"/>
      <c r="J35" s="3"/>
      <c r="N35" s="18"/>
    </row>
    <row r="36" spans="1:10" ht="34.5" customHeight="1">
      <c r="A36" s="13"/>
      <c r="B36" s="26" t="s">
        <v>39</v>
      </c>
      <c r="C36" s="16">
        <v>22554071.389999997</v>
      </c>
      <c r="D36" s="16">
        <v>6920467.660000001</v>
      </c>
      <c r="E36" s="16">
        <v>9806048.110000001</v>
      </c>
      <c r="F36" s="16">
        <v>19668490.940000005</v>
      </c>
      <c r="G36" s="59"/>
      <c r="H36" s="59"/>
      <c r="I36" s="18"/>
      <c r="J36" s="3"/>
    </row>
    <row r="37" spans="1:8" ht="15">
      <c r="A37" s="27" t="s">
        <v>36</v>
      </c>
      <c r="B37" s="28" t="s">
        <v>40</v>
      </c>
      <c r="C37" s="28"/>
      <c r="D37" s="29"/>
      <c r="E37" s="30" t="s">
        <v>3</v>
      </c>
      <c r="F37" s="31"/>
      <c r="H37" s="32"/>
    </row>
    <row r="38" spans="1:8" ht="15">
      <c r="A38" s="30"/>
      <c r="B38" s="30" t="s">
        <v>41</v>
      </c>
      <c r="C38" s="30"/>
      <c r="D38" s="33"/>
      <c r="E38" s="34">
        <v>305119.21</v>
      </c>
      <c r="F38" s="34">
        <v>305119.21</v>
      </c>
      <c r="H38" s="3"/>
    </row>
    <row r="39" spans="1:6" ht="15">
      <c r="A39" s="30"/>
      <c r="B39" s="30"/>
      <c r="C39" s="30"/>
      <c r="D39" s="29"/>
      <c r="F39" s="34"/>
    </row>
    <row r="40" spans="1:6" ht="16.5" thickBot="1">
      <c r="A40" s="30" t="s">
        <v>42</v>
      </c>
      <c r="B40" s="30"/>
      <c r="C40" s="33">
        <v>0</v>
      </c>
      <c r="D40" s="33"/>
      <c r="E40" s="35" t="s">
        <v>43</v>
      </c>
      <c r="F40" s="36">
        <v>19973610.150000006</v>
      </c>
    </row>
    <row r="41" spans="1:11" ht="15.75" thickTop="1">
      <c r="A41" s="37"/>
      <c r="B41" s="38"/>
      <c r="C41" s="30"/>
      <c r="D41" s="29"/>
      <c r="E41" s="30"/>
      <c r="F41" s="29" t="s">
        <v>3</v>
      </c>
      <c r="H41" s="15"/>
      <c r="I41" s="1"/>
      <c r="K41" s="3"/>
    </row>
    <row r="42" spans="1:9" ht="15">
      <c r="A42" s="39"/>
      <c r="B42" s="38"/>
      <c r="C42" s="29"/>
      <c r="D42" s="29"/>
      <c r="E42" s="34"/>
      <c r="H42" s="15"/>
      <c r="I42" s="1"/>
    </row>
    <row r="43" spans="1:9" ht="15.75">
      <c r="A43" s="30" t="s">
        <v>44</v>
      </c>
      <c r="B43" s="40"/>
      <c r="C43" s="30" t="s">
        <v>45</v>
      </c>
      <c r="D43" s="30"/>
      <c r="E43" s="34">
        <v>21308680.74</v>
      </c>
      <c r="F43" s="29"/>
      <c r="H43" s="15"/>
      <c r="I43" s="1"/>
    </row>
    <row r="44" spans="1:9" ht="15.75">
      <c r="A44" s="30"/>
      <c r="B44" s="40"/>
      <c r="C44" s="30" t="s">
        <v>58</v>
      </c>
      <c r="D44" s="30"/>
      <c r="E44" s="34">
        <v>0</v>
      </c>
      <c r="F44" s="29"/>
      <c r="H44" s="15"/>
      <c r="I44" s="2"/>
    </row>
    <row r="45" spans="1:9" ht="15.75">
      <c r="A45" s="30"/>
      <c r="B45" s="40"/>
      <c r="C45" s="30" t="s">
        <v>46</v>
      </c>
      <c r="D45" s="30"/>
      <c r="E45" s="34">
        <v>3111.59</v>
      </c>
      <c r="F45" s="29"/>
      <c r="H45" s="60"/>
      <c r="I45" s="4"/>
    </row>
    <row r="46" spans="1:11" ht="15.75">
      <c r="A46" s="40"/>
      <c r="B46" s="40"/>
      <c r="C46" s="30" t="s">
        <v>47</v>
      </c>
      <c r="D46" s="30"/>
      <c r="E46" s="2"/>
      <c r="F46" s="29"/>
      <c r="H46" s="61"/>
      <c r="I46" s="1"/>
      <c r="K46" s="3"/>
    </row>
    <row r="47" spans="1:11" ht="15.75">
      <c r="A47" s="40"/>
      <c r="B47" s="40"/>
      <c r="C47" s="30" t="s">
        <v>48</v>
      </c>
      <c r="D47" s="30"/>
      <c r="E47" s="34">
        <v>-20131.07</v>
      </c>
      <c r="F47" s="29"/>
      <c r="H47" s="1"/>
      <c r="I47" s="1"/>
      <c r="K47" s="3"/>
    </row>
    <row r="48" spans="1:11" ht="15.75">
      <c r="A48" s="40"/>
      <c r="B48" s="40"/>
      <c r="C48" s="30" t="s">
        <v>49</v>
      </c>
      <c r="D48" s="30"/>
      <c r="E48" s="41">
        <v>-1318051.11</v>
      </c>
      <c r="F48" s="29"/>
      <c r="H48" s="1"/>
      <c r="I48" s="1"/>
      <c r="K48" s="3"/>
    </row>
    <row r="49" spans="3:11" ht="16.5" thickBot="1">
      <c r="C49" s="30"/>
      <c r="D49" s="40" t="s">
        <v>50</v>
      </c>
      <c r="E49" s="29"/>
      <c r="F49" s="42">
        <v>19973610.15</v>
      </c>
      <c r="H49" s="1"/>
      <c r="I49" s="1"/>
      <c r="K49" s="3"/>
    </row>
    <row r="50" spans="1:11" ht="13.5" thickTop="1">
      <c r="A50" s="43"/>
      <c r="B50" s="44"/>
      <c r="H50" s="1"/>
      <c r="I50" s="2"/>
      <c r="K50" s="3"/>
    </row>
    <row r="51" spans="1:11" ht="15">
      <c r="A51" s="30"/>
      <c r="B51" s="45"/>
      <c r="C51" s="45"/>
      <c r="D51" s="45"/>
      <c r="E51" s="45"/>
      <c r="H51" s="1"/>
      <c r="I51" s="1"/>
      <c r="K51" s="3"/>
    </row>
    <row r="52" spans="1:11" ht="15">
      <c r="A52" s="30"/>
      <c r="B52" s="45"/>
      <c r="C52" s="45"/>
      <c r="D52" s="45"/>
      <c r="E52" s="45"/>
      <c r="H52" s="2"/>
      <c r="I52" s="1"/>
      <c r="K52" s="3"/>
    </row>
    <row r="53" spans="1:11" ht="15">
      <c r="A53" s="30"/>
      <c r="B53" s="45"/>
      <c r="C53" s="45"/>
      <c r="D53" s="45"/>
      <c r="E53" s="45"/>
      <c r="H53" s="2"/>
      <c r="I53" s="1"/>
      <c r="K53" s="3"/>
    </row>
    <row r="54" spans="1:11" ht="15">
      <c r="A54" s="30"/>
      <c r="B54" s="45"/>
      <c r="C54" s="30"/>
      <c r="D54" s="30"/>
      <c r="E54" s="30"/>
      <c r="F54" s="29" t="s">
        <v>0</v>
      </c>
      <c r="H54" s="1"/>
      <c r="I54" s="1"/>
      <c r="K54" s="3"/>
    </row>
    <row r="55" spans="6:11" ht="12.75">
      <c r="F55" s="32">
        <v>0</v>
      </c>
      <c r="H55" s="1"/>
      <c r="I55" s="1"/>
      <c r="K55" s="3"/>
    </row>
    <row r="56" spans="2:11" ht="12.75">
      <c r="B56" s="53" t="s">
        <v>51</v>
      </c>
      <c r="H56" s="1"/>
      <c r="K56" s="3"/>
    </row>
    <row r="57" spans="8:11" ht="12.75">
      <c r="H57" s="1"/>
      <c r="K57" s="3"/>
    </row>
    <row r="58" spans="6:8" ht="15">
      <c r="F58" s="56"/>
      <c r="H58" s="1"/>
    </row>
    <row r="59" spans="6:8" ht="15">
      <c r="F59" s="56"/>
      <c r="H59" s="5"/>
    </row>
    <row r="60" ht="12.75">
      <c r="H60" s="1"/>
    </row>
    <row r="61" ht="12.75">
      <c r="H61" s="1"/>
    </row>
    <row r="62" spans="6:8" ht="15">
      <c r="F62" s="46"/>
      <c r="H62" s="1"/>
    </row>
    <row r="63" ht="12.75">
      <c r="H63" s="1"/>
    </row>
  </sheetData>
  <mergeCells count="2">
    <mergeCell ref="A3:F3"/>
    <mergeCell ref="A4:F4"/>
  </mergeCells>
  <printOptions/>
  <pageMargins left="0.75" right="0.75" top="0.34" bottom="0.25" header="0.25" footer="0.27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Brd. of 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S. Day</dc:creator>
  <cp:keywords/>
  <dc:description/>
  <cp:lastModifiedBy>pskaggs</cp:lastModifiedBy>
  <cp:lastPrinted>2005-12-06T21:42:33Z</cp:lastPrinted>
  <dcterms:created xsi:type="dcterms:W3CDTF">1998-11-11T20:47:42Z</dcterms:created>
  <dcterms:modified xsi:type="dcterms:W3CDTF">2005-12-06T22:22:13Z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