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231000N7\SuptOff\MSOFFICE\BDMTGS\2021\Jun 2021\Special Meeting 6-24\"/>
    </mc:Choice>
  </mc:AlternateContent>
  <bookViews>
    <workbookView xWindow="0" yWindow="0" windowWidth="28800" windowHeight="117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31" i="1" l="1"/>
  <c r="J29" i="1"/>
  <c r="D9" i="1"/>
  <c r="F9" i="1" s="1"/>
  <c r="G9" i="1" s="1"/>
  <c r="D12" i="1"/>
  <c r="F12" i="1" s="1"/>
  <c r="G12" i="1" s="1"/>
  <c r="D5" i="1"/>
  <c r="F5" i="1" s="1"/>
  <c r="G5" i="1" s="1"/>
  <c r="E25" i="1"/>
  <c r="E29" i="1" s="1"/>
  <c r="E31" i="1"/>
  <c r="F4" i="1"/>
  <c r="G4" i="1" s="1"/>
  <c r="F8" i="1"/>
  <c r="G8" i="1" s="1"/>
  <c r="F10" i="1"/>
  <c r="G10" i="1" s="1"/>
  <c r="F11" i="1"/>
  <c r="G11" i="1" s="1"/>
  <c r="F13" i="1"/>
  <c r="G13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6" i="1"/>
  <c r="G26" i="1" s="1"/>
  <c r="F3" i="1"/>
  <c r="G3" i="1" s="1"/>
  <c r="D14" i="1"/>
  <c r="F14" i="1" s="1"/>
  <c r="G14" i="1" s="1"/>
  <c r="D7" i="1"/>
  <c r="F7" i="1" s="1"/>
  <c r="G7" i="1" s="1"/>
  <c r="D6" i="1"/>
  <c r="F6" i="1" s="1"/>
  <c r="G6" i="1" s="1"/>
  <c r="F25" i="1" l="1"/>
  <c r="G25" i="1" s="1"/>
  <c r="D29" i="1"/>
  <c r="F29" i="1" s="1"/>
  <c r="G29" i="1" s="1"/>
</calcChain>
</file>

<file path=xl/sharedStrings.xml><?xml version="1.0" encoding="utf-8"?>
<sst xmlns="http://schemas.openxmlformats.org/spreadsheetml/2006/main" count="126" uniqueCount="99">
  <si>
    <t>Company Name</t>
  </si>
  <si>
    <t>BP 015</t>
  </si>
  <si>
    <t>Envision Contractors LC</t>
  </si>
  <si>
    <t>BP 020</t>
  </si>
  <si>
    <t xml:space="preserve">Scotty Contracting and Stone LLC </t>
  </si>
  <si>
    <t>BP 030</t>
  </si>
  <si>
    <t>Alliance Corporation</t>
  </si>
  <si>
    <t>BP 031</t>
  </si>
  <si>
    <t>BP 040</t>
  </si>
  <si>
    <t>Carmicle Masonry</t>
  </si>
  <si>
    <t>BP 050</t>
  </si>
  <si>
    <t xml:space="preserve">Stewart Richey Contracting </t>
  </si>
  <si>
    <t>BP 074</t>
  </si>
  <si>
    <t>BP 080</t>
  </si>
  <si>
    <t>Schiller Hardware</t>
  </si>
  <si>
    <t>BP 084</t>
  </si>
  <si>
    <t>Lake Cumberland Glass LLC</t>
  </si>
  <si>
    <t>BP 092</t>
  </si>
  <si>
    <t xml:space="preserve">Bennetts Carpet </t>
  </si>
  <si>
    <t>BP 093</t>
  </si>
  <si>
    <t xml:space="preserve">Spectra Contract Floors </t>
  </si>
  <si>
    <t>BP 095</t>
  </si>
  <si>
    <t xml:space="preserve">Grayhawk </t>
  </si>
  <si>
    <t>BP 096</t>
  </si>
  <si>
    <t>CDI Flooring</t>
  </si>
  <si>
    <t>BP 097</t>
  </si>
  <si>
    <t>Martin Flooring</t>
  </si>
  <si>
    <t>BP 099</t>
  </si>
  <si>
    <t>Bastin Painting</t>
  </si>
  <si>
    <t>BP 100</t>
  </si>
  <si>
    <t>BP 110</t>
  </si>
  <si>
    <t xml:space="preserve">Toad Vine </t>
  </si>
  <si>
    <t>BP 114</t>
  </si>
  <si>
    <t>Stafford Smith</t>
  </si>
  <si>
    <t>BP 123</t>
  </si>
  <si>
    <t>Atlas Companies</t>
  </si>
  <si>
    <t>BP 126</t>
  </si>
  <si>
    <t>Irwin Seating Company</t>
  </si>
  <si>
    <t>BP 142</t>
  </si>
  <si>
    <t>DC Elevator</t>
  </si>
  <si>
    <t>BP 210</t>
  </si>
  <si>
    <t>Landmark Sprinkler</t>
  </si>
  <si>
    <t>BP 220</t>
  </si>
  <si>
    <t>BP 260</t>
  </si>
  <si>
    <t>Advanced Electrical Systems</t>
  </si>
  <si>
    <t>BP Description</t>
  </si>
  <si>
    <t>General Trades</t>
  </si>
  <si>
    <t>Concrete</t>
  </si>
  <si>
    <t>Masonry</t>
  </si>
  <si>
    <t>Gypsum Board Assemblies</t>
  </si>
  <si>
    <t>Flooring</t>
  </si>
  <si>
    <t>Specialties</t>
  </si>
  <si>
    <t>Gymnasium Equipment</t>
  </si>
  <si>
    <t>Electrical</t>
  </si>
  <si>
    <t>Budget Amount</t>
  </si>
  <si>
    <t>Bid Amount</t>
  </si>
  <si>
    <t>Difference</t>
  </si>
  <si>
    <t>Steel Doors and Frames</t>
  </si>
  <si>
    <t>TOTAL</t>
  </si>
  <si>
    <t>Site Excavation and Storm Drainage</t>
  </si>
  <si>
    <t>Asphalt Paving</t>
  </si>
  <si>
    <t>Structural Steel and Misc.</t>
  </si>
  <si>
    <t>Roofing and Sheet Metal and Metal Panels</t>
  </si>
  <si>
    <t>Almunim Framed Entrances and Storefronts</t>
  </si>
  <si>
    <t>CeramicTiling</t>
  </si>
  <si>
    <t>Acoustical Panel Ceilings</t>
  </si>
  <si>
    <t>Wood Gynasium Flooring</t>
  </si>
  <si>
    <t>Painting and Joint Sealants</t>
  </si>
  <si>
    <t>Food Service Equipment</t>
  </si>
  <si>
    <t>Manufactured Plastic Laminate Casework</t>
  </si>
  <si>
    <t>Telescoping Stands</t>
  </si>
  <si>
    <t>Hydraulic Elevator</t>
  </si>
  <si>
    <t>Fire Protection</t>
  </si>
  <si>
    <t>Plumbing and HVAC</t>
  </si>
  <si>
    <t>Concession Area</t>
  </si>
  <si>
    <t>BP 094</t>
  </si>
  <si>
    <t>Terrazzo</t>
  </si>
  <si>
    <t>Reccomendation</t>
  </si>
  <si>
    <t>Bid Pack</t>
  </si>
  <si>
    <t xml:space="preserve">Kalkeruth Roofing and Sheet Metal </t>
  </si>
  <si>
    <t>%</t>
  </si>
  <si>
    <t>Post Bid Negotiations</t>
  </si>
  <si>
    <t>Reject and Rebid Package</t>
  </si>
  <si>
    <t>Negotiate with Low Bidders</t>
  </si>
  <si>
    <t>Avoid Contengencies with Early Delivery</t>
  </si>
  <si>
    <t>Fire Proofing</t>
  </si>
  <si>
    <t>Value Engineering</t>
  </si>
  <si>
    <t>Specification Substitution</t>
  </si>
  <si>
    <t>Attract Competition</t>
  </si>
  <si>
    <t>Add Geothermal Bidders</t>
  </si>
  <si>
    <t>Owner Prefferred Equipment</t>
  </si>
  <si>
    <t>Added Thru Addendum Prior to Bid</t>
  </si>
  <si>
    <t>KDE Cost for Replacement increase of 8%</t>
  </si>
  <si>
    <t>Other Electrical Contractors #'s Close to Bid Amt.</t>
  </si>
  <si>
    <t>Other Factors For Consideration</t>
  </si>
  <si>
    <t>Bond Market</t>
  </si>
  <si>
    <t>$10.39 per sqft</t>
  </si>
  <si>
    <t>Acceptable</t>
  </si>
  <si>
    <t>Light Fixture Package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</si>
</sst>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1" applyFont="1"/>
    <xf numFmtId="0" fontId="3" fillId="0" borderId="0" xfId="0" applyFont="1"/>
    <xf numFmtId="44" fontId="3" fillId="0" borderId="0" xfId="1" applyFont="1"/>
    <xf numFmtId="44" fontId="2" fillId="0" borderId="0" xfId="1" applyFont="1"/>
    <xf numFmtId="44" fontId="4" fillId="0" borderId="0" xfId="1" applyFont="1"/>
    <xf numFmtId="14" fontId="3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9" fontId="3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0" fillId="2" borderId="0" xfId="0" applyFill="1"/>
    <xf numFmtId="0" fontId="5" fillId="0" borderId="0" xfId="0" applyFont="1"/>
    <xf numFmtId="44" fontId="0" fillId="0" borderId="0" xfId="1" applyFont="1" applyFill="1"/>
    <xf numFmtId="44" fontId="0" fillId="2" borderId="0" xfId="1" applyFont="1" applyFill="1"/>
    <xf numFmtId="1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topLeftCell="C1" zoomScaleNormal="100" workbookViewId="0">
      <selection activeCell="N10" sqref="N10"/>
    </sheetView>
  </sheetViews>
  <sheetFormatPr defaultRowHeight="15" x14ac:dyDescent="0.25"/>
  <cols>
    <col min="1" max="1" width="10.140625" bestFit="1" customWidth="1"/>
    <col min="2" max="2" width="43.7109375" bestFit="1" customWidth="1"/>
    <col min="3" max="3" width="32" bestFit="1" customWidth="1"/>
    <col min="4" max="4" width="19.85546875" style="1" bestFit="1" customWidth="1"/>
    <col min="5" max="5" width="19.5703125" style="1" bestFit="1" customWidth="1"/>
    <col min="6" max="6" width="18.42578125" style="1" bestFit="1" customWidth="1"/>
    <col min="7" max="7" width="7.42578125" style="7" customWidth="1"/>
    <col min="8" max="8" width="25" bestFit="1" customWidth="1"/>
    <col min="9" max="9" width="38" bestFit="1" customWidth="1"/>
    <col min="10" max="10" width="19.5703125" style="1" bestFit="1" customWidth="1"/>
  </cols>
  <sheetData>
    <row r="1" spans="1:10" x14ac:dyDescent="0.25">
      <c r="A1" s="6">
        <v>44356</v>
      </c>
      <c r="J1" s="15">
        <v>43273</v>
      </c>
    </row>
    <row r="2" spans="1:10" s="2" customFormat="1" x14ac:dyDescent="0.25">
      <c r="A2" s="2" t="s">
        <v>78</v>
      </c>
      <c r="B2" s="2" t="s">
        <v>45</v>
      </c>
      <c r="C2" s="2" t="s">
        <v>0</v>
      </c>
      <c r="D2" s="3" t="s">
        <v>54</v>
      </c>
      <c r="E2" s="3" t="s">
        <v>55</v>
      </c>
      <c r="F2" s="3" t="s">
        <v>56</v>
      </c>
      <c r="G2" s="8" t="s">
        <v>80</v>
      </c>
      <c r="H2" s="2" t="s">
        <v>77</v>
      </c>
      <c r="I2" s="2" t="s">
        <v>86</v>
      </c>
      <c r="J2" s="3" t="s">
        <v>55</v>
      </c>
    </row>
    <row r="3" spans="1:10" x14ac:dyDescent="0.25">
      <c r="A3" t="s">
        <v>1</v>
      </c>
      <c r="B3" t="s">
        <v>59</v>
      </c>
      <c r="C3" t="s">
        <v>2</v>
      </c>
      <c r="D3" s="1">
        <v>1230455</v>
      </c>
      <c r="E3" s="1">
        <v>1683000</v>
      </c>
      <c r="F3" s="4">
        <f>SUM(E3-D3)</f>
        <v>452545</v>
      </c>
      <c r="G3" s="9">
        <f>F3/D3</f>
        <v>0.36778671304517435</v>
      </c>
      <c r="H3" t="s">
        <v>81</v>
      </c>
      <c r="I3" t="s">
        <v>84</v>
      </c>
      <c r="J3" s="1">
        <v>1683000</v>
      </c>
    </row>
    <row r="4" spans="1:10" x14ac:dyDescent="0.25">
      <c r="A4" t="s">
        <v>3</v>
      </c>
      <c r="B4" t="s">
        <v>60</v>
      </c>
      <c r="C4" t="s">
        <v>4</v>
      </c>
      <c r="D4" s="1">
        <v>1160440</v>
      </c>
      <c r="E4" s="1">
        <v>1443000</v>
      </c>
      <c r="F4" s="4">
        <f t="shared" ref="F4:F26" si="0">SUM(E4-D4)</f>
        <v>282560</v>
      </c>
      <c r="G4" s="9">
        <f t="shared" ref="G4:G29" si="1">F4/D4</f>
        <v>0.24349384716142153</v>
      </c>
      <c r="H4" t="s">
        <v>97</v>
      </c>
      <c r="J4" s="1">
        <v>1443000</v>
      </c>
    </row>
    <row r="5" spans="1:10" x14ac:dyDescent="0.25">
      <c r="A5" t="s">
        <v>5</v>
      </c>
      <c r="B5" t="s">
        <v>46</v>
      </c>
      <c r="C5" t="s">
        <v>6</v>
      </c>
      <c r="D5" s="1">
        <f>1283000+500000+20000</f>
        <v>1803000</v>
      </c>
      <c r="E5" s="1">
        <v>2699000</v>
      </c>
      <c r="F5" s="4">
        <f t="shared" si="0"/>
        <v>896000</v>
      </c>
      <c r="G5" s="9">
        <f t="shared" si="1"/>
        <v>0.49694952856350527</v>
      </c>
      <c r="H5" t="s">
        <v>82</v>
      </c>
      <c r="I5" t="s">
        <v>85</v>
      </c>
      <c r="J5" s="14">
        <v>2699000</v>
      </c>
    </row>
    <row r="6" spans="1:10" x14ac:dyDescent="0.25">
      <c r="A6" t="s">
        <v>7</v>
      </c>
      <c r="B6" t="s">
        <v>47</v>
      </c>
      <c r="C6" t="s">
        <v>6</v>
      </c>
      <c r="D6" s="1">
        <f>4043382+102588+1060</f>
        <v>4147030</v>
      </c>
      <c r="E6" s="1">
        <v>4528000</v>
      </c>
      <c r="F6" s="4">
        <f t="shared" si="0"/>
        <v>380970</v>
      </c>
      <c r="G6" s="9">
        <f t="shared" si="1"/>
        <v>9.1865744882482156E-2</v>
      </c>
      <c r="H6" t="s">
        <v>82</v>
      </c>
      <c r="I6" t="s">
        <v>88</v>
      </c>
      <c r="J6" s="14">
        <v>4629000</v>
      </c>
    </row>
    <row r="7" spans="1:10" x14ac:dyDescent="0.25">
      <c r="A7" t="s">
        <v>8</v>
      </c>
      <c r="B7" t="s">
        <v>48</v>
      </c>
      <c r="C7" t="s">
        <v>9</v>
      </c>
      <c r="D7" s="1">
        <f>4087100-200000</f>
        <v>3887100</v>
      </c>
      <c r="E7" s="1">
        <v>2826000</v>
      </c>
      <c r="F7" s="1">
        <f t="shared" si="0"/>
        <v>-1061100</v>
      </c>
      <c r="G7" s="7">
        <f t="shared" si="1"/>
        <v>-0.2729798564482519</v>
      </c>
      <c r="H7" t="s">
        <v>97</v>
      </c>
      <c r="J7" s="1">
        <v>2826000</v>
      </c>
    </row>
    <row r="8" spans="1:10" x14ac:dyDescent="0.25">
      <c r="A8" t="s">
        <v>10</v>
      </c>
      <c r="B8" t="s">
        <v>61</v>
      </c>
      <c r="C8" t="s">
        <v>11</v>
      </c>
      <c r="D8" s="1">
        <v>4300000</v>
      </c>
      <c r="E8" s="1">
        <v>3995000</v>
      </c>
      <c r="F8" s="1">
        <f t="shared" si="0"/>
        <v>-305000</v>
      </c>
      <c r="G8" s="7">
        <f t="shared" si="1"/>
        <v>-7.093023255813953E-2</v>
      </c>
      <c r="H8" t="s">
        <v>81</v>
      </c>
      <c r="I8" t="s">
        <v>84</v>
      </c>
      <c r="J8" s="1">
        <v>3995000</v>
      </c>
    </row>
    <row r="9" spans="1:10" x14ac:dyDescent="0.25">
      <c r="A9" t="s">
        <v>12</v>
      </c>
      <c r="B9" t="s">
        <v>62</v>
      </c>
      <c r="C9" t="s">
        <v>79</v>
      </c>
      <c r="D9" s="1">
        <f>3482490+190000</f>
        <v>3672490</v>
      </c>
      <c r="E9" s="1">
        <v>4774500</v>
      </c>
      <c r="F9" s="4">
        <f t="shared" si="0"/>
        <v>1102010</v>
      </c>
      <c r="G9" s="9">
        <f t="shared" si="1"/>
        <v>0.30007161353740924</v>
      </c>
      <c r="H9" t="s">
        <v>81</v>
      </c>
      <c r="I9" t="s">
        <v>87</v>
      </c>
      <c r="J9" s="1">
        <v>4774500</v>
      </c>
    </row>
    <row r="10" spans="1:10" x14ac:dyDescent="0.25">
      <c r="A10" t="s">
        <v>13</v>
      </c>
      <c r="B10" t="s">
        <v>57</v>
      </c>
      <c r="C10" t="s">
        <v>14</v>
      </c>
      <c r="D10" s="1">
        <v>321000</v>
      </c>
      <c r="E10" s="1">
        <v>389900</v>
      </c>
      <c r="F10" s="4">
        <f t="shared" si="0"/>
        <v>68900</v>
      </c>
      <c r="G10" s="9">
        <f t="shared" si="1"/>
        <v>0.21464174454828661</v>
      </c>
      <c r="H10" t="s">
        <v>97</v>
      </c>
      <c r="J10" s="1">
        <v>389900</v>
      </c>
    </row>
    <row r="11" spans="1:10" x14ac:dyDescent="0.25">
      <c r="A11" t="s">
        <v>15</v>
      </c>
      <c r="B11" t="s">
        <v>63</v>
      </c>
      <c r="C11" t="s">
        <v>16</v>
      </c>
      <c r="D11" s="1">
        <v>959070</v>
      </c>
      <c r="E11" s="1">
        <v>1095207</v>
      </c>
      <c r="F11" s="4">
        <f t="shared" si="0"/>
        <v>136137</v>
      </c>
      <c r="G11" s="9">
        <f t="shared" si="1"/>
        <v>0.14194688604585692</v>
      </c>
      <c r="H11" t="s">
        <v>97</v>
      </c>
      <c r="J11" s="1">
        <v>1095207</v>
      </c>
    </row>
    <row r="12" spans="1:10" x14ac:dyDescent="0.25">
      <c r="A12" t="s">
        <v>17</v>
      </c>
      <c r="B12" t="s">
        <v>49</v>
      </c>
      <c r="C12" t="s">
        <v>18</v>
      </c>
      <c r="D12" s="1">
        <f>444265+130000+200000+500000+200000</f>
        <v>1474265</v>
      </c>
      <c r="E12" s="1">
        <v>2759750</v>
      </c>
      <c r="F12" s="4">
        <f t="shared" si="0"/>
        <v>1285485</v>
      </c>
      <c r="G12" s="9">
        <f t="shared" si="1"/>
        <v>0.87194975123196983</v>
      </c>
      <c r="H12" t="s">
        <v>97</v>
      </c>
      <c r="J12" s="1">
        <v>2759750</v>
      </c>
    </row>
    <row r="13" spans="1:10" x14ac:dyDescent="0.25">
      <c r="A13" t="s">
        <v>19</v>
      </c>
      <c r="B13" t="s">
        <v>64</v>
      </c>
      <c r="C13" t="s">
        <v>20</v>
      </c>
      <c r="D13" s="1">
        <v>305333</v>
      </c>
      <c r="E13" s="1">
        <v>355000</v>
      </c>
      <c r="F13" s="4">
        <f t="shared" si="0"/>
        <v>49667</v>
      </c>
      <c r="G13" s="9">
        <f t="shared" si="1"/>
        <v>0.1626650247434768</v>
      </c>
      <c r="H13" t="s">
        <v>97</v>
      </c>
      <c r="J13" s="1">
        <v>355000</v>
      </c>
    </row>
    <row r="14" spans="1:10" x14ac:dyDescent="0.25">
      <c r="A14" t="s">
        <v>21</v>
      </c>
      <c r="B14" t="s">
        <v>65</v>
      </c>
      <c r="C14" t="s">
        <v>22</v>
      </c>
      <c r="D14" s="1">
        <f>469650+85000</f>
        <v>554650</v>
      </c>
      <c r="E14" s="1">
        <v>790000</v>
      </c>
      <c r="F14" s="4">
        <f t="shared" si="0"/>
        <v>235350</v>
      </c>
      <c r="G14" s="9">
        <f t="shared" si="1"/>
        <v>0.42432164428017671</v>
      </c>
      <c r="H14" t="s">
        <v>97</v>
      </c>
      <c r="J14" s="1">
        <v>790000</v>
      </c>
    </row>
    <row r="15" spans="1:10" x14ac:dyDescent="0.25">
      <c r="A15" t="s">
        <v>23</v>
      </c>
      <c r="B15" t="s">
        <v>50</v>
      </c>
      <c r="C15" t="s">
        <v>24</v>
      </c>
      <c r="D15" s="1">
        <v>680796</v>
      </c>
      <c r="E15" s="1">
        <v>895581</v>
      </c>
      <c r="F15" s="4">
        <f t="shared" si="0"/>
        <v>214785</v>
      </c>
      <c r="G15" s="9">
        <f t="shared" si="1"/>
        <v>0.31549098408333776</v>
      </c>
      <c r="H15" t="s">
        <v>97</v>
      </c>
      <c r="J15" s="1">
        <v>895581</v>
      </c>
    </row>
    <row r="16" spans="1:10" x14ac:dyDescent="0.25">
      <c r="A16" t="s">
        <v>25</v>
      </c>
      <c r="B16" t="s">
        <v>66</v>
      </c>
      <c r="C16" t="s">
        <v>26</v>
      </c>
      <c r="D16" s="1">
        <v>191649</v>
      </c>
      <c r="E16" s="1">
        <v>145285</v>
      </c>
      <c r="F16" s="1">
        <f t="shared" si="0"/>
        <v>-46364</v>
      </c>
      <c r="G16" s="7">
        <f t="shared" si="1"/>
        <v>-0.24192142927956839</v>
      </c>
      <c r="H16" t="s">
        <v>97</v>
      </c>
      <c r="J16" s="1">
        <v>145285</v>
      </c>
    </row>
    <row r="17" spans="1:10" x14ac:dyDescent="0.25">
      <c r="A17" t="s">
        <v>27</v>
      </c>
      <c r="B17" t="s">
        <v>67</v>
      </c>
      <c r="C17" t="s">
        <v>28</v>
      </c>
      <c r="D17" s="1">
        <v>532062</v>
      </c>
      <c r="E17" s="1">
        <v>465000</v>
      </c>
      <c r="F17" s="1">
        <f t="shared" si="0"/>
        <v>-67062</v>
      </c>
      <c r="G17" s="7">
        <f t="shared" si="1"/>
        <v>-0.12604170190692063</v>
      </c>
      <c r="H17" t="s">
        <v>97</v>
      </c>
      <c r="J17" s="1">
        <v>465000</v>
      </c>
    </row>
    <row r="18" spans="1:10" x14ac:dyDescent="0.25">
      <c r="A18" t="s">
        <v>29</v>
      </c>
      <c r="B18" t="s">
        <v>51</v>
      </c>
      <c r="C18" t="s">
        <v>14</v>
      </c>
      <c r="D18" s="1">
        <v>243800</v>
      </c>
      <c r="E18" s="1">
        <v>213435</v>
      </c>
      <c r="F18" s="1">
        <f t="shared" si="0"/>
        <v>-30365</v>
      </c>
      <c r="G18" s="7">
        <f t="shared" si="1"/>
        <v>-0.12454881050041017</v>
      </c>
      <c r="H18" t="s">
        <v>97</v>
      </c>
      <c r="J18" s="1">
        <v>213435</v>
      </c>
    </row>
    <row r="19" spans="1:10" x14ac:dyDescent="0.25">
      <c r="A19" t="s">
        <v>30</v>
      </c>
      <c r="B19" t="s">
        <v>52</v>
      </c>
      <c r="C19" t="s">
        <v>31</v>
      </c>
      <c r="D19" s="1">
        <v>150000</v>
      </c>
      <c r="E19" s="1">
        <v>133664</v>
      </c>
      <c r="F19" s="1">
        <f t="shared" si="0"/>
        <v>-16336</v>
      </c>
      <c r="G19" s="7">
        <f t="shared" si="1"/>
        <v>-0.10890666666666667</v>
      </c>
      <c r="H19" t="s">
        <v>97</v>
      </c>
      <c r="J19" s="1">
        <v>133664</v>
      </c>
    </row>
    <row r="20" spans="1:10" x14ac:dyDescent="0.25">
      <c r="A20" t="s">
        <v>32</v>
      </c>
      <c r="B20" t="s">
        <v>68</v>
      </c>
      <c r="C20" t="s">
        <v>33</v>
      </c>
      <c r="D20" s="1">
        <v>850000</v>
      </c>
      <c r="E20" s="1">
        <v>757754</v>
      </c>
      <c r="F20" s="1">
        <f t="shared" si="0"/>
        <v>-92246</v>
      </c>
      <c r="G20" s="7">
        <f t="shared" si="1"/>
        <v>-0.10852470588235294</v>
      </c>
      <c r="H20" t="s">
        <v>97</v>
      </c>
      <c r="J20" s="1">
        <v>757754</v>
      </c>
    </row>
    <row r="21" spans="1:10" x14ac:dyDescent="0.25">
      <c r="A21" t="s">
        <v>34</v>
      </c>
      <c r="B21" t="s">
        <v>69</v>
      </c>
      <c r="C21" t="s">
        <v>35</v>
      </c>
      <c r="D21" s="1">
        <v>363000</v>
      </c>
      <c r="E21" s="1">
        <v>307000</v>
      </c>
      <c r="F21" s="1">
        <f t="shared" si="0"/>
        <v>-56000</v>
      </c>
      <c r="G21" s="7">
        <f t="shared" si="1"/>
        <v>-0.15426997245179064</v>
      </c>
      <c r="H21" t="s">
        <v>97</v>
      </c>
      <c r="J21" s="1">
        <v>307000</v>
      </c>
    </row>
    <row r="22" spans="1:10" x14ac:dyDescent="0.25">
      <c r="A22" t="s">
        <v>36</v>
      </c>
      <c r="B22" t="s">
        <v>70</v>
      </c>
      <c r="C22" t="s">
        <v>37</v>
      </c>
      <c r="D22" s="1">
        <v>426510</v>
      </c>
      <c r="E22" s="1">
        <v>471297</v>
      </c>
      <c r="F22" s="4">
        <f t="shared" si="0"/>
        <v>44787</v>
      </c>
      <c r="G22" s="9">
        <f t="shared" si="1"/>
        <v>0.10500808890764578</v>
      </c>
      <c r="H22" t="s">
        <v>97</v>
      </c>
      <c r="J22" s="1">
        <v>471297</v>
      </c>
    </row>
    <row r="23" spans="1:10" x14ac:dyDescent="0.25">
      <c r="A23" t="s">
        <v>38</v>
      </c>
      <c r="B23" t="s">
        <v>71</v>
      </c>
      <c r="C23" t="s">
        <v>39</v>
      </c>
      <c r="D23" s="1">
        <v>220000</v>
      </c>
      <c r="E23" s="1">
        <v>239000</v>
      </c>
      <c r="F23" s="4">
        <f t="shared" si="0"/>
        <v>19000</v>
      </c>
      <c r="G23" s="9">
        <f t="shared" si="1"/>
        <v>8.6363636363636365E-2</v>
      </c>
      <c r="H23" t="s">
        <v>97</v>
      </c>
      <c r="J23" s="1">
        <v>239000</v>
      </c>
    </row>
    <row r="24" spans="1:10" x14ac:dyDescent="0.25">
      <c r="A24" t="s">
        <v>40</v>
      </c>
      <c r="B24" t="s">
        <v>72</v>
      </c>
      <c r="C24" t="s">
        <v>41</v>
      </c>
      <c r="D24" s="1">
        <v>532062</v>
      </c>
      <c r="E24" s="1">
        <v>1112000</v>
      </c>
      <c r="F24" s="4">
        <f t="shared" si="0"/>
        <v>579938</v>
      </c>
      <c r="G24" s="9">
        <f t="shared" si="1"/>
        <v>1.089981994579579</v>
      </c>
      <c r="H24" t="s">
        <v>82</v>
      </c>
      <c r="I24" t="s">
        <v>88</v>
      </c>
      <c r="J24" s="14">
        <v>848066</v>
      </c>
    </row>
    <row r="25" spans="1:10" x14ac:dyDescent="0.25">
      <c r="A25" t="s">
        <v>42</v>
      </c>
      <c r="B25" t="s">
        <v>73</v>
      </c>
      <c r="C25" t="s">
        <v>11</v>
      </c>
      <c r="D25" s="1">
        <v>6654488</v>
      </c>
      <c r="E25" s="1">
        <f>7985000-53995</f>
        <v>7931005</v>
      </c>
      <c r="F25" s="4">
        <f t="shared" si="0"/>
        <v>1276517</v>
      </c>
      <c r="G25" s="9">
        <f t="shared" si="1"/>
        <v>0.19182798135634177</v>
      </c>
      <c r="H25" t="s">
        <v>83</v>
      </c>
      <c r="I25" t="s">
        <v>89</v>
      </c>
      <c r="J25" s="14">
        <v>7405505</v>
      </c>
    </row>
    <row r="26" spans="1:10" x14ac:dyDescent="0.25">
      <c r="A26" t="s">
        <v>43</v>
      </c>
      <c r="B26" t="s">
        <v>53</v>
      </c>
      <c r="C26" t="s">
        <v>44</v>
      </c>
      <c r="D26" s="1">
        <v>4346866</v>
      </c>
      <c r="E26" s="1">
        <v>7095000</v>
      </c>
      <c r="F26" s="4">
        <f t="shared" si="0"/>
        <v>2748134</v>
      </c>
      <c r="G26" s="9">
        <f t="shared" si="1"/>
        <v>0.63221042470598354</v>
      </c>
      <c r="H26" t="s">
        <v>81</v>
      </c>
      <c r="I26" t="s">
        <v>98</v>
      </c>
      <c r="J26" s="1">
        <v>7095000</v>
      </c>
    </row>
    <row r="27" spans="1:10" x14ac:dyDescent="0.25">
      <c r="B27" t="s">
        <v>74</v>
      </c>
      <c r="C27" t="s">
        <v>91</v>
      </c>
      <c r="D27" s="1">
        <v>650000</v>
      </c>
      <c r="G27" s="9"/>
    </row>
    <row r="28" spans="1:10" x14ac:dyDescent="0.25">
      <c r="G28" s="9"/>
    </row>
    <row r="29" spans="1:10" s="2" customFormat="1" x14ac:dyDescent="0.25">
      <c r="A29" s="2" t="s">
        <v>58</v>
      </c>
      <c r="D29" s="3">
        <f>SUM(D3:D28)</f>
        <v>39656066</v>
      </c>
      <c r="E29" s="3">
        <f>SUM(E3:E28)</f>
        <v>47104378</v>
      </c>
      <c r="F29" s="5">
        <f>SUM(E29-D29)</f>
        <v>7448312</v>
      </c>
      <c r="G29" s="10">
        <f t="shared" si="1"/>
        <v>0.18782276587899566</v>
      </c>
      <c r="J29" s="3">
        <f>SUM(J3:J28)</f>
        <v>46415944</v>
      </c>
    </row>
    <row r="30" spans="1:10" s="2" customFormat="1" x14ac:dyDescent="0.25">
      <c r="D30" s="3"/>
      <c r="E30" s="3"/>
      <c r="F30" s="5"/>
      <c r="G30" s="10"/>
      <c r="J30" s="3"/>
    </row>
    <row r="31" spans="1:10" x14ac:dyDescent="0.25">
      <c r="A31" t="s">
        <v>75</v>
      </c>
      <c r="B31" t="s">
        <v>76</v>
      </c>
      <c r="E31" s="1">
        <f>147390+419775-73122-172086</f>
        <v>321957</v>
      </c>
      <c r="F31" s="13"/>
      <c r="I31" t="s">
        <v>96</v>
      </c>
      <c r="J31" s="1">
        <f>147390+419775-73122-172086</f>
        <v>321957</v>
      </c>
    </row>
    <row r="32" spans="1:10" x14ac:dyDescent="0.25">
      <c r="A32" t="s">
        <v>32</v>
      </c>
      <c r="B32" t="s">
        <v>90</v>
      </c>
      <c r="E32" s="1">
        <v>173831</v>
      </c>
      <c r="J32" s="1">
        <v>173831</v>
      </c>
    </row>
    <row r="35" spans="2:2" ht="18.75" x14ac:dyDescent="0.3">
      <c r="B35" s="12" t="s">
        <v>94</v>
      </c>
    </row>
    <row r="37" spans="2:2" x14ac:dyDescent="0.25">
      <c r="B37" s="11" t="s">
        <v>92</v>
      </c>
    </row>
    <row r="38" spans="2:2" x14ac:dyDescent="0.25">
      <c r="B38" s="11" t="s">
        <v>93</v>
      </c>
    </row>
    <row r="39" spans="2:2" x14ac:dyDescent="0.25">
      <c r="B39" s="11" t="s">
        <v>95</v>
      </c>
    </row>
  </sheetData>
  <printOptions gridLines="1"/>
  <pageMargins left="0.7" right="0.7" top="0.75" bottom="0.75" header="0.3" footer="0.3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 Green</dc:creator>
  <cp:lastModifiedBy>Pawley, Kaycie</cp:lastModifiedBy>
  <cp:lastPrinted>2021-06-09T19:47:56Z</cp:lastPrinted>
  <dcterms:created xsi:type="dcterms:W3CDTF">2021-06-08T13:23:20Z</dcterms:created>
  <dcterms:modified xsi:type="dcterms:W3CDTF">2021-06-23T15:48:59Z</dcterms:modified>
</cp:coreProperties>
</file>