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pt 20" sheetId="1" r:id="rId1"/>
    <sheet name="Aug 20" sheetId="2" r:id="rId2"/>
    <sheet name="June 20." sheetId="3" r:id="rId3"/>
    <sheet name="Feb 20" sheetId="4" r:id="rId4"/>
    <sheet name="Jan 20" sheetId="5" r:id="rId5"/>
    <sheet name="Sept. 19" sheetId="6" r:id="rId6"/>
    <sheet name="Aug 2019" sheetId="7" r:id="rId7"/>
    <sheet name="NVScriptsProperties" sheetId="8" state="hidden" r:id="rId8"/>
    <sheet name="DO NOT DELETE - AutoCrat Job Se" sheetId="9" state="hidden" r:id="rId9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Q1" authorId="0">
      <text>
        <r>
          <rPr>
            <sz val="10"/>
            <color rgb="FF000000"/>
            <rFont val="Arial"/>
            <family val="0"/>
          </rPr>
          <t>+john.stith@hardin.kyschools.us  You need to type YES in these boxes, then form will generate tonight.
_Assigned to John Stith_
 -Brandy New
Did type yes.  Thanks.
John Stith
Hardin County Schools
270-769-8814
 -John Stith</t>
        </r>
      </text>
    </comment>
  </commentList>
</comments>
</file>

<file path=xl/sharedStrings.xml><?xml version="1.0" encoding="utf-8"?>
<sst xmlns="http://schemas.openxmlformats.org/spreadsheetml/2006/main" count="3422" uniqueCount="1429">
  <si>
    <t>Timestamp</t>
  </si>
  <si>
    <t>School</t>
  </si>
  <si>
    <t xml:space="preserve">Activity Account </t>
  </si>
  <si>
    <t xml:space="preserve">Account Balance </t>
  </si>
  <si>
    <t>Fundraising Activity</t>
  </si>
  <si>
    <t xml:space="preserve">Projected profit </t>
  </si>
  <si>
    <t>Sponsor</t>
  </si>
  <si>
    <t>Purpose of fundraising activity:</t>
  </si>
  <si>
    <t>Items to be sold:</t>
  </si>
  <si>
    <t xml:space="preserve">Beneficiary of fundraising activity: </t>
  </si>
  <si>
    <t>Date(s) Scheduled:</t>
  </si>
  <si>
    <t>Name of adult supervisor at activity (chaperones, custodians,m etc.)</t>
  </si>
  <si>
    <t xml:space="preserve">Athletic fundraiser </t>
  </si>
  <si>
    <t>If yes, name of sport involved</t>
  </si>
  <si>
    <t xml:space="preserve">Is the corresponding sport participating in fundraiser? </t>
  </si>
  <si>
    <t xml:space="preserve">Email address of bookkeeper or office manager. </t>
  </si>
  <si>
    <t>For Central Office use only</t>
  </si>
  <si>
    <t>Cecilia Valley</t>
  </si>
  <si>
    <t>School general fund</t>
  </si>
  <si>
    <t>Spiritwear</t>
  </si>
  <si>
    <t>Joy Cox</t>
  </si>
  <si>
    <t>Raise money for progam</t>
  </si>
  <si>
    <t>Shirts</t>
  </si>
  <si>
    <t>Volleyball Team</t>
  </si>
  <si>
    <t>October</t>
  </si>
  <si>
    <t>Yes</t>
  </si>
  <si>
    <t>Volleyball</t>
  </si>
  <si>
    <t>pam.earles@hardin.kyschools.us</t>
  </si>
  <si>
    <t>PTO/PTA</t>
  </si>
  <si>
    <t>Calendar Raffle/Online Auction</t>
  </si>
  <si>
    <t>PTO</t>
  </si>
  <si>
    <t>STUDENT/CLASSROOM NEEDS</t>
  </si>
  <si>
    <t>AUCTION ITEMS</t>
  </si>
  <si>
    <t>CECILIA VALLEY STUDENTS</t>
  </si>
  <si>
    <t>OCTOBER/NOVEMBER 2020</t>
  </si>
  <si>
    <t>PTO STAFF</t>
  </si>
  <si>
    <t>No</t>
  </si>
  <si>
    <t>PAM.EARLES@HARDIN.KYSCHOOLS.US</t>
  </si>
  <si>
    <t>Creekside</t>
  </si>
  <si>
    <t>Fund 22</t>
  </si>
  <si>
    <t>Candleberry</t>
  </si>
  <si>
    <t>Mary Donna Atcher</t>
  </si>
  <si>
    <t>To raise funds</t>
  </si>
  <si>
    <t>Candles</t>
  </si>
  <si>
    <t>November 2020</t>
  </si>
  <si>
    <t>lisa.stevenson@hardin.kyschools.us</t>
  </si>
  <si>
    <t>Library</t>
  </si>
  <si>
    <t>Book Fair</t>
  </si>
  <si>
    <t>Sue Ellen Langley</t>
  </si>
  <si>
    <t>Library books</t>
  </si>
  <si>
    <t>Books</t>
  </si>
  <si>
    <t>Sue Ellen Langley/Library Fund</t>
  </si>
  <si>
    <t>September (online) and February</t>
  </si>
  <si>
    <t>library</t>
  </si>
  <si>
    <t>Reading for Education (address booklets)</t>
  </si>
  <si>
    <t>books/library supplies</t>
  </si>
  <si>
    <t>Nothing...........(our souls for giving out our relatives and friends addresses)</t>
  </si>
  <si>
    <t>Sue Ellen Langley (library)</t>
  </si>
  <si>
    <t>January</t>
  </si>
  <si>
    <t>Robotics</t>
  </si>
  <si>
    <t>Concession at Robotics Tournament</t>
  </si>
  <si>
    <t>purchase robotics supplies</t>
  </si>
  <si>
    <t>concessions</t>
  </si>
  <si>
    <t>Robotics Club</t>
  </si>
  <si>
    <t>February</t>
  </si>
  <si>
    <t>School pictures</t>
  </si>
  <si>
    <t>Brooke Custis</t>
  </si>
  <si>
    <t>raise funds</t>
  </si>
  <si>
    <t>school pictures</t>
  </si>
  <si>
    <t>yearbook</t>
  </si>
  <si>
    <t>selling yearbooks</t>
  </si>
  <si>
    <t>Raise funds</t>
  </si>
  <si>
    <t>yearbooks</t>
  </si>
  <si>
    <t>Yearbook Fund</t>
  </si>
  <si>
    <t>April/May</t>
  </si>
  <si>
    <t>Charitable Causes</t>
  </si>
  <si>
    <t>Jump Rope for Heart</t>
  </si>
  <si>
    <t>Allen Brawner</t>
  </si>
  <si>
    <t>Raise money for cardiac patients</t>
  </si>
  <si>
    <t>exertion</t>
  </si>
  <si>
    <t>Cardiac patients</t>
  </si>
  <si>
    <t>School Pictures</t>
  </si>
  <si>
    <t>March/April</t>
  </si>
  <si>
    <t>GC Burkhead</t>
  </si>
  <si>
    <t>Boosterthon</t>
  </si>
  <si>
    <t>PTA</t>
  </si>
  <si>
    <t>To raise money for student needs.</t>
  </si>
  <si>
    <t>Donations</t>
  </si>
  <si>
    <t>GCB students</t>
  </si>
  <si>
    <t>9/21/20-10/2/20</t>
  </si>
  <si>
    <t>Amanda Yates</t>
  </si>
  <si>
    <t>mary.conder@hardin.kyschools.us</t>
  </si>
  <si>
    <t>JHHS</t>
  </si>
  <si>
    <t>JHHS Football Boosters</t>
  </si>
  <si>
    <t>JHHS Football Neck Gaiters</t>
  </si>
  <si>
    <t>Coach D. Preston</t>
  </si>
  <si>
    <t>Purchase of football equipment for the improvement of program</t>
  </si>
  <si>
    <t>Neck Gaiters</t>
  </si>
  <si>
    <t>JHHS Football Program</t>
  </si>
  <si>
    <t xml:space="preserve">Sept 11, 2020 </t>
  </si>
  <si>
    <t>Trish Masaniai, Keith Strand, Kim Silva, Krissy Butler</t>
  </si>
  <si>
    <t>Football</t>
  </si>
  <si>
    <t>jhhsfootballboosters@gmail.com</t>
  </si>
  <si>
    <t>JTA</t>
  </si>
  <si>
    <t>Pepsi</t>
  </si>
  <si>
    <t xml:space="preserve">Nick Ritter </t>
  </si>
  <si>
    <t xml:space="preserve">to purchase additional Chromebooks and supplies associated with NTI. </t>
  </si>
  <si>
    <t>NA</t>
  </si>
  <si>
    <t>09/25-010/31</t>
  </si>
  <si>
    <t>Nick Ritter, Allison Scherer</t>
  </si>
  <si>
    <t>esther.carr@hardin.kyschools.us</t>
  </si>
  <si>
    <t>Lakewood</t>
  </si>
  <si>
    <t>Texas Roadhouse Gift Cards</t>
  </si>
  <si>
    <t>Lakewood PTT</t>
  </si>
  <si>
    <t>Raise funds for student awards, playground maintenance</t>
  </si>
  <si>
    <t>Gift Cards</t>
  </si>
  <si>
    <t>All students PreK-5</t>
  </si>
  <si>
    <t>November 1-30, 2020</t>
  </si>
  <si>
    <t>Casey Farmer, PTT President</t>
  </si>
  <si>
    <t>tammy.kortz@hardin.kyschools.us</t>
  </si>
  <si>
    <t>Lakewood Elementary School</t>
  </si>
  <si>
    <t>Purchase materials and instructional supplies for students</t>
  </si>
  <si>
    <t>Picture packages</t>
  </si>
  <si>
    <t>Students PreK-5</t>
  </si>
  <si>
    <t>Fall 2020, Spring 2021</t>
  </si>
  <si>
    <t>Kim Smith</t>
  </si>
  <si>
    <t>School spirit wear</t>
  </si>
  <si>
    <t>Generate funds for student awards and playground equipment/repair</t>
  </si>
  <si>
    <t>T-shirts and other clothing items</t>
  </si>
  <si>
    <t>Ongoing</t>
  </si>
  <si>
    <t>Woodland</t>
  </si>
  <si>
    <t>Virtual Book Fair</t>
  </si>
  <si>
    <t>REBECCA TABB</t>
  </si>
  <si>
    <t xml:space="preserve">RAISE FUNDS FOR LIBRARY </t>
  </si>
  <si>
    <t>BOOKS, POSTERS, MISC.</t>
  </si>
  <si>
    <t>STUDENTS</t>
  </si>
  <si>
    <t>10-19 THRU 10-30</t>
  </si>
  <si>
    <t>SHARON.HEAD@HARDIN.KYSCHOOLS.US</t>
  </si>
  <si>
    <t>Heartland</t>
  </si>
  <si>
    <t>PAWS</t>
  </si>
  <si>
    <t>Boxtop</t>
  </si>
  <si>
    <t>Sheri Adams</t>
  </si>
  <si>
    <t>Collect boxtops redeem for money to purchase incentives for students for MAP and PBIS</t>
  </si>
  <si>
    <t>various items with Boxtops labels are collected</t>
  </si>
  <si>
    <t>All students of HES</t>
  </si>
  <si>
    <t>ongoing</t>
  </si>
  <si>
    <t>parents</t>
  </si>
  <si>
    <t>jennifer.wilcox2@hardin.kyschools.us</t>
  </si>
  <si>
    <t>Lifetouch School Pictures</t>
  </si>
  <si>
    <t>Melissa Field</t>
  </si>
  <si>
    <t>To purchase student reward items</t>
  </si>
  <si>
    <t>Students</t>
  </si>
  <si>
    <t>Sept 2020 - Feb 2020</t>
  </si>
  <si>
    <t>tammy.feiler@hardin.kyschools.us</t>
  </si>
  <si>
    <t>Yearbook Sales</t>
  </si>
  <si>
    <t>Pictures</t>
  </si>
  <si>
    <t>Yearbooks</t>
  </si>
  <si>
    <t>Jan 2021</t>
  </si>
  <si>
    <t>Tonya Robinson</t>
  </si>
  <si>
    <t>Spirit Sale</t>
  </si>
  <si>
    <t>Holly Moberly</t>
  </si>
  <si>
    <t>GCB Students</t>
  </si>
  <si>
    <t>Spirit Wear</t>
  </si>
  <si>
    <t>Oct 2020</t>
  </si>
  <si>
    <t>HOLLY MOBERLY</t>
  </si>
  <si>
    <t>Yearbook</t>
  </si>
  <si>
    <t>Lakewood Elementary</t>
  </si>
  <si>
    <t>Raise funds to purchase student school supplies</t>
  </si>
  <si>
    <t>Spring 2021</t>
  </si>
  <si>
    <t>Angela Bennett</t>
  </si>
  <si>
    <t>Sudz Fundraising</t>
  </si>
  <si>
    <t>Playground maintenance, student awards</t>
  </si>
  <si>
    <t>Household Items</t>
  </si>
  <si>
    <t>Fall 2020</t>
  </si>
  <si>
    <t>Casey Farmer</t>
  </si>
  <si>
    <t>Sticker Machine</t>
  </si>
  <si>
    <t>Student rewards, playground maintenance</t>
  </si>
  <si>
    <t>Stickers</t>
  </si>
  <si>
    <t>Panda Express Spirit Nights</t>
  </si>
  <si>
    <t>Student rewards, PBIS incentives</t>
  </si>
  <si>
    <t>Food/Meals</t>
  </si>
  <si>
    <t>Picture Day</t>
  </si>
  <si>
    <t>GCB  Students</t>
  </si>
  <si>
    <t>Sept 28 and 29, 2020</t>
  </si>
  <si>
    <t>SCHOOL PICTURES</t>
  </si>
  <si>
    <t>DAWN TARQUINIO</t>
  </si>
  <si>
    <t>NO DATE YET</t>
  </si>
  <si>
    <t>Bluegrass</t>
  </si>
  <si>
    <t>Mrs. Findley</t>
  </si>
  <si>
    <t>library books</t>
  </si>
  <si>
    <t>books</t>
  </si>
  <si>
    <t xml:space="preserve">school </t>
  </si>
  <si>
    <t>September 25-October 2</t>
  </si>
  <si>
    <t>Missy</t>
  </si>
  <si>
    <t>melessa.bowen@hardin.kyschools.us</t>
  </si>
  <si>
    <t>NHHS</t>
  </si>
  <si>
    <t>LifeTouch school pictures</t>
  </si>
  <si>
    <t>Kelli Lucas</t>
  </si>
  <si>
    <t>Benefit students of NHHS</t>
  </si>
  <si>
    <t>picture packages</t>
  </si>
  <si>
    <t>NHHS students</t>
  </si>
  <si>
    <t>homeroom teachers</t>
  </si>
  <si>
    <t>beth.crowdus@hardin.kyschools.us</t>
  </si>
  <si>
    <t>Lincoln Trail</t>
  </si>
  <si>
    <t>FRYSC</t>
  </si>
  <si>
    <t>Schoolstore.net</t>
  </si>
  <si>
    <t>Jennifer Williams</t>
  </si>
  <si>
    <t>raise funds for FRC</t>
  </si>
  <si>
    <t>shop online with major retailers and FRC receives credits</t>
  </si>
  <si>
    <t>FRC</t>
  </si>
  <si>
    <t>2020-21 school year</t>
  </si>
  <si>
    <t>STEFANIE.POLIN@HARDIN.KYSCHOOLS.US</t>
  </si>
  <si>
    <t>Radcliff Elementary</t>
  </si>
  <si>
    <t>Principal</t>
  </si>
  <si>
    <t>raise money for students</t>
  </si>
  <si>
    <t>pictures</t>
  </si>
  <si>
    <t>students</t>
  </si>
  <si>
    <t>Sept 2020</t>
  </si>
  <si>
    <t>Bobbijo Crutcher</t>
  </si>
  <si>
    <t>bobbijo.crutcher@hardin.kyschool.us</t>
  </si>
  <si>
    <t>Merged Doc ID - School activity Fund</t>
  </si>
  <si>
    <t>Merged Doc URL - School activity Fund</t>
  </si>
  <si>
    <t>Link to merged Doc - School activity Fund</t>
  </si>
  <si>
    <t>Document Merge Status - School activity Fund</t>
  </si>
  <si>
    <t>Heartland Elementary</t>
  </si>
  <si>
    <t>funds will go in to fund 22 which is used to fund general budget items</t>
  </si>
  <si>
    <t>fall, spring and kindergarten pictures</t>
  </si>
  <si>
    <t>all students</t>
  </si>
  <si>
    <t>approx. Sept, Jan, March</t>
  </si>
  <si>
    <t>Jennifer Wilcox</t>
  </si>
  <si>
    <t>yes</t>
  </si>
  <si>
    <t>1GKfCDYjvXZmzsW-Obsi2KpISFo9P05Lk</t>
  </si>
  <si>
    <t>https://drive.google.com/file/d/1GKfCDYjvXZmzsW-Obsi2KpISFo9P05Lk/view?usp=drivesdk</t>
  </si>
  <si>
    <t>Document successfully created; Document successfully merged; PDF created; Emails Sent: [To: jennifer.wilcox2@hardin.kyschools.us; no-reply: true]; Manually run by brandy.new@hardin.kyschools.us; Timestamp: Aug 27 2020 5:02 PM</t>
  </si>
  <si>
    <t>funds raised will go to purchase incentives, help with clubs, and field trips</t>
  </si>
  <si>
    <t>August- Feb</t>
  </si>
  <si>
    <t>Amelia Nethery</t>
  </si>
  <si>
    <t>1JgwZVzuNMp8xM3yS1rh-DVLA7HxGYaT5</t>
  </si>
  <si>
    <t>https://drive.google.com/file/d/1JgwZVzuNMp8xM3yS1rh-DVLA7HxGYaT5/view?usp=drivesdk</t>
  </si>
  <si>
    <t>Boo Grams</t>
  </si>
  <si>
    <t>LTES PTA</t>
  </si>
  <si>
    <t>To raise funds for the playground and boost student morale.</t>
  </si>
  <si>
    <t xml:space="preserve">Halloween Candy  </t>
  </si>
  <si>
    <t>LTES Students</t>
  </si>
  <si>
    <t>October 2020</t>
  </si>
  <si>
    <t>Morgan Kaster, Jenny Hack, Gena Jeffries, Amber Nakanelua, Betty Kim, Jamie Martin</t>
  </si>
  <si>
    <t>stefanie.polin@hardin.kyschools.us</t>
  </si>
  <si>
    <t>19BLPhAi-sFwpF_xIuGtvFE4e9cmB8dqn</t>
  </si>
  <si>
    <t>https://drive.google.com/file/d/19BLPhAi-sFwpF_xIuGtvFE4e9cmB8dqn/view?usp=drivesdk</t>
  </si>
  <si>
    <t>Document successfully created; Document successfully merged; PDF created; Emails Sent: [To: stefanie.polin@hardin.kyschools.us; no-reply: true]; Manually run by brandy.new@hardin.kyschools.us; Timestamp: Aug 27 2020 5:02 PM</t>
  </si>
  <si>
    <t>Raise funds for the new playground</t>
  </si>
  <si>
    <t>Pledges are collected per student activity during the Activity Day</t>
  </si>
  <si>
    <t>February 2021</t>
  </si>
  <si>
    <t>1SHS6GS_o788f5W4IBDEtEqzcmL8WyJHU</t>
  </si>
  <si>
    <t>https://drive.google.com/file/d/1SHS6GS_o788f5W4IBDEtEqzcmL8WyJHU/view?usp=drivesdk</t>
  </si>
  <si>
    <t>Document successfully created; Document successfully merged; PDF created; Emails Sent: [To: stefanie.polin@hardin.kyschools.us; no-reply: true]; Manually run by brandy.new@hardin.kyschools.us; Timestamp: Aug 27 2020 5:03 PM</t>
  </si>
  <si>
    <t>Family Paint Night</t>
  </si>
  <si>
    <t xml:space="preserve">Provide a fun family night for students and families as well as raise money for playground </t>
  </si>
  <si>
    <t>Canvas and paint with instruction by Art Teacher`</t>
  </si>
  <si>
    <t>LTES PTA Students</t>
  </si>
  <si>
    <t>December 2020</t>
  </si>
  <si>
    <t>1NHjrOzreXvvLLNumA4yPNJpOaT-50xoo</t>
  </si>
  <si>
    <t>https://drive.google.com/file/d/1NHjrOzreXvvLLNumA4yPNJpOaT-50xoo/view?usp=drivesdk</t>
  </si>
  <si>
    <t>Spirit Wear Sales</t>
  </si>
  <si>
    <t>Provide spirit wear options to students and families as well as raise money for the new playground</t>
  </si>
  <si>
    <t>Shirts, hoodies, tumblers, magnets, decals</t>
  </si>
  <si>
    <t>Fall 2020-uncertain of dates</t>
  </si>
  <si>
    <t>1xdxdepezmxXiHt7MzfQ68RiHb5P_sIEd</t>
  </si>
  <si>
    <t>https://drive.google.com/file/d/1xdxdepezmxXiHt7MzfQ68RiHb5P_sIEd/view?usp=drivesdk</t>
  </si>
  <si>
    <t>Texas Roadhouse Gift Card Sales</t>
  </si>
  <si>
    <t>Raise money for new playground</t>
  </si>
  <si>
    <t>1Lf05kkEBoibH0x2Iy_hRUZpZFoPKFHK1</t>
  </si>
  <si>
    <t>https://drive.google.com/file/d/1Lf05kkEBoibH0x2Iy_hRUZpZFoPKFHK1/view?usp=drivesdk</t>
  </si>
  <si>
    <t>Candy Grams</t>
  </si>
  <si>
    <t>Raise money for new playground and boost student morale</t>
  </si>
  <si>
    <t>Valentine's Candy</t>
  </si>
  <si>
    <t>1zGPSuWvLfR2lNAMFfe3teGo4eYN8_FOw</t>
  </si>
  <si>
    <t>https://drive.google.com/file/d/1zGPSuWvLfR2lNAMFfe3teGo4eYN8_FOw/view?usp=drivesdk</t>
  </si>
  <si>
    <t>Family Fun Night</t>
  </si>
  <si>
    <t>Provide a fun evening for families to learn about their health and raise money for the new playground</t>
  </si>
  <si>
    <t>Pizza, Drinks, possibly dessert</t>
  </si>
  <si>
    <t>1IwxMl6mB9uZsnZqQQ7HrkXHgOUM2RLhV</t>
  </si>
  <si>
    <t>https://drive.google.com/file/d/1IwxMl6mB9uZsnZqQQ7HrkXHgOUM2RLhV/view?usp=drivesdk</t>
  </si>
  <si>
    <t>Document successfully created; Document successfully merged; PDF created; Emails Sent: [To: stefanie.polin@hardin.kyschools.us; no-reply: true]; Manually run by brandy.new@hardin.kyschools.us; Timestamp: Aug 27 2020 5:04 PM</t>
  </si>
  <si>
    <t>Bricks R Us Sales</t>
  </si>
  <si>
    <t xml:space="preserve">Raise money for playground and to give individuals the opportunity to be a part of the new LTE as the bricks will be used in the walkway. </t>
  </si>
  <si>
    <t>Brick pavers</t>
  </si>
  <si>
    <t>all year</t>
  </si>
  <si>
    <t>18OHrnSaeiRrZKK2BM6fdBUSaCS81Eq_S</t>
  </si>
  <si>
    <t>https://drive.google.com/file/d/18OHrnSaeiRrZKK2BM6fdBUSaCS81Eq_S/view?usp=drivesdk</t>
  </si>
  <si>
    <t>North Park</t>
  </si>
  <si>
    <t>Fall/Spring/Cap and Gown Pictures</t>
  </si>
  <si>
    <t>Laura Whelan</t>
  </si>
  <si>
    <t>Bus ID tags, PBIS incentives, mulch and playground/landscaping needs, instructional materials</t>
  </si>
  <si>
    <t>Picture Packages</t>
  </si>
  <si>
    <t>NPES Students</t>
  </si>
  <si>
    <t>September 2020, February 2021, March 2021</t>
  </si>
  <si>
    <t>Mary Jo Johnson, Laura Whelan</t>
  </si>
  <si>
    <t>laura.whelan@hardin.kyschools.us</t>
  </si>
  <si>
    <t>1llTLslBN4gz4qI7ByCKWN1utUDKA4z3v</t>
  </si>
  <si>
    <t>https://drive.google.com/file/d/1llTLslBN4gz4qI7ByCKWN1utUDKA4z3v/view?usp=drivesdk</t>
  </si>
  <si>
    <t>Document successfully created; Document successfully merged; PDF created; Emails Sent: [To: laura.whelan@hardin.kyschools.us; no-reply: true]; Manually run by brandy.new@hardin.kyschools.us; Timestamp: Aug 27 2020 5:04 PM</t>
  </si>
  <si>
    <t>Scholastic Book Fair</t>
  </si>
  <si>
    <t>Cindy Sage</t>
  </si>
  <si>
    <t>Library equipment, furniture and resources</t>
  </si>
  <si>
    <t>NPES students</t>
  </si>
  <si>
    <t>November-December 2020</t>
  </si>
  <si>
    <t>1Glt43gpwgkSIw-yre4OM-uTYBSel7aSv</t>
  </si>
  <si>
    <t>https://drive.google.com/file/d/1Glt43gpwgkSIw-yre4OM-uTYBSel7aSv/view?usp=drivesdk</t>
  </si>
  <si>
    <t>Palmetto Fundraising-K only</t>
  </si>
  <si>
    <t>Window and door wraps for security</t>
  </si>
  <si>
    <t>Cookies and gift items</t>
  </si>
  <si>
    <t>October-November 2020</t>
  </si>
  <si>
    <t>1jL8irpk1UDPuKcEJCtSSj7bw-jrVLELc</t>
  </si>
  <si>
    <t>https://drive.google.com/file/d/1jL8irpk1UDPuKcEJCtSSj7bw-jrVLELc/view?usp=drivesdk</t>
  </si>
  <si>
    <t>T-shirt Sales</t>
  </si>
  <si>
    <t>PBIS incentives, birthday books/postcards, cultural art activities, instructional materials</t>
  </si>
  <si>
    <t>T-shirts</t>
  </si>
  <si>
    <t>September 2020</t>
  </si>
  <si>
    <t>1wTQVBPlEXll8ueowsIPniZqnSJM3AlfF</t>
  </si>
  <si>
    <t>https://drive.google.com/file/d/1wTQVBPlEXll8ueowsIPniZqnSJM3AlfF/view?usp=drivesdk</t>
  </si>
  <si>
    <t>New Highland</t>
  </si>
  <si>
    <t>Life Touch Protraits</t>
  </si>
  <si>
    <t>Packer</t>
  </si>
  <si>
    <t>Raise funds to support Students</t>
  </si>
  <si>
    <t>Sept, Jan, March</t>
  </si>
  <si>
    <t>Melissa Swift</t>
  </si>
  <si>
    <t>melissa.swift@hardin.kyschools.us</t>
  </si>
  <si>
    <t>16jGUwnNX4AuUXj-LYO4Nm-KoptSJa8fX</t>
  </si>
  <si>
    <t>https://drive.google.com/file/d/16jGUwnNX4AuUXj-LYO4Nm-KoptSJa8fX/view?usp=drivesdk</t>
  </si>
  <si>
    <t>Document successfully created; Document successfully merged; PDF created; Emails Sent: [To: melissa.swift@hardin.kyschools.us; no-reply: true]; Manually run by brandy.new@hardin.kyschools.us; Timestamp: Aug 27 2020 5:05 PM</t>
  </si>
  <si>
    <t>A Urbahns</t>
  </si>
  <si>
    <t>Raise Money to support New Highland Students</t>
  </si>
  <si>
    <t>January thru April 2021</t>
  </si>
  <si>
    <t>A Urbans</t>
  </si>
  <si>
    <t>16LxFrOFUuvL5DBqyYmxo1msyZrOTtuAd</t>
  </si>
  <si>
    <t>https://drive.google.com/file/d/16LxFrOFUuvL5DBqyYmxo1msyZrOTtuAd/view?usp=drivesdk</t>
  </si>
  <si>
    <t>Bookstore</t>
  </si>
  <si>
    <t>Esther Carr</t>
  </si>
  <si>
    <t xml:space="preserve">help provide school supplies for those students that need them. </t>
  </si>
  <si>
    <t>school supplies, spirit wear</t>
  </si>
  <si>
    <t>DAF</t>
  </si>
  <si>
    <t>08/01/2020</t>
  </si>
  <si>
    <t>Allison Scherer, Nick Ritter</t>
  </si>
  <si>
    <t>1idr6HXLSg6pxxuY8R9hpgCeREcghkgSw</t>
  </si>
  <si>
    <t>https://drive.google.com/file/d/1idr6HXLSg6pxxuY8R9hpgCeREcghkgSw/view?usp=drivesdk</t>
  </si>
  <si>
    <t>Document successfully created; Document successfully merged; PDF created; Emails Sent: [To: esther.carr@hardin.kyschools.us; no-reply: true]; Manually run by brandy.new@hardin.kyschools.us; Timestamp: Aug 27 2020 5:05 PM</t>
  </si>
  <si>
    <t>EHMS</t>
  </si>
  <si>
    <t>Buckets for Benefits</t>
  </si>
  <si>
    <t>PTSA- Amanda Hendricks</t>
  </si>
  <si>
    <t xml:space="preserve">Funds will be used to help finance approved budget and support school activities and events. </t>
  </si>
  <si>
    <t>laundry detergents, personal care needs (Shampoos, soaps, etc)</t>
  </si>
  <si>
    <t>10/19/2020 - 10/30/2020</t>
  </si>
  <si>
    <t>PTSA- Amanda Hendricks, Bobby Thompson, Dennie Dowell</t>
  </si>
  <si>
    <t>kimberly.coates@hardin.kyschools.us</t>
  </si>
  <si>
    <t>1Mp4EoC1GXiCXoxo5jQOtC1UenA3dmk6I</t>
  </si>
  <si>
    <t>https://drive.google.com/file/d/1Mp4EoC1GXiCXoxo5jQOtC1UenA3dmk6I/view?usp=drivesdk</t>
  </si>
  <si>
    <t>Document successfully created; Document successfully merged; PDF created; Emails Sent: [To: kimberly.coates@hardin.kyschools.us; no-reply: true]; Manually run by brandy.new@hardin.kyschools.us; Timestamp: Aug 27 2020 5:05 PM</t>
  </si>
  <si>
    <t>Scherer</t>
  </si>
  <si>
    <t xml:space="preserve">to fund updates to the school: desks, signage, landscaping </t>
  </si>
  <si>
    <t>bookstore: supplies and spirit wear</t>
  </si>
  <si>
    <t>n/a</t>
  </si>
  <si>
    <t>school year</t>
  </si>
  <si>
    <t>Scherer, Ritter</t>
  </si>
  <si>
    <t>1eEkOjbr8qrmwYTQvXvOY2m-huK9Wa3PE</t>
  </si>
  <si>
    <t>https://drive.google.com/file/d/1eEkOjbr8qrmwYTQvXvOY2m-huK9Wa3PE/view?usp=drivesdk</t>
  </si>
  <si>
    <t>Snack Cart</t>
  </si>
  <si>
    <t>to purchase building upgrades to school: signage, landscaping, furniture</t>
  </si>
  <si>
    <t>healthy snacks and drinks</t>
  </si>
  <si>
    <t>Ritter, Scherer</t>
  </si>
  <si>
    <t>1hD9YlKFJFzWy5gBcmCQ_vorJ_iyRbVTD</t>
  </si>
  <si>
    <t>https://drive.google.com/file/d/1hD9YlKFJFzWy5gBcmCQ_vorJ_iyRbVTD/view?usp=drivesdk</t>
  </si>
  <si>
    <t>Lifetojcj</t>
  </si>
  <si>
    <t>Ms Packer</t>
  </si>
  <si>
    <t>Raise gunds to support students and staff</t>
  </si>
  <si>
    <t>New Highland Students and Families</t>
  </si>
  <si>
    <t>Fall and Spring</t>
  </si>
  <si>
    <t>M</t>
  </si>
  <si>
    <t>1qrtwHR5xc5AN3k-0yL45KTIM5ihOML_7</t>
  </si>
  <si>
    <t>https://drive.google.com/file/d/1qrtwHR5xc5AN3k-0yL45KTIM5ihOML_7/view?usp=drivesdk</t>
  </si>
  <si>
    <t>Document successfully created; Document successfully merged; PDF created; Emails Sent: [To: melissa.swift@hardin.kyschools.us; no-reply: true]; Manually run by brandy.new@hardin.kyschools.us; Timestamp: Aug 27 2020 5:06 PM</t>
  </si>
  <si>
    <t xml:space="preserve">Yearbooks </t>
  </si>
  <si>
    <t>raise funds to support students and scho</t>
  </si>
  <si>
    <t xml:space="preserve">Spring </t>
  </si>
  <si>
    <t xml:space="preserve">Amanda Urbahns </t>
  </si>
  <si>
    <t>1h4v8gYWmd8Tlxtjfy4HD0ou6BycR2eJz</t>
  </si>
  <si>
    <t>https://drive.google.com/file/d/1h4v8gYWmd8Tlxtjfy4HD0ou6BycR2eJz/view?usp=drivesdk</t>
  </si>
  <si>
    <t>INSTRUCTIONAL/CLASSROOM SUPPLIES</t>
  </si>
  <si>
    <t>CLOTHING</t>
  </si>
  <si>
    <t>SCHOOL YEAR 20-21</t>
  </si>
  <si>
    <t>PTO/CECILIA VALLEY STAFF</t>
  </si>
  <si>
    <t>1hJmpeR4NwdIxQHCDnk-ey0Ke9muoaFM0</t>
  </si>
  <si>
    <t>https://drive.google.com/file/d/1hJmpeR4NwdIxQHCDnk-ey0Ke9muoaFM0/view?usp=drivesdk</t>
  </si>
  <si>
    <t>Document successfully created; Document successfully merged; PDF created; Emails Sent: [To: PAM.EARLES@HARDIN.KYSCHOOLS.US; no-reply: true]; Manually run by brandy.new@hardin.kyschools.us; Timestamp: Aug 27 2020 5:06 PM</t>
  </si>
  <si>
    <t>SCHOOL SUPPLY KITS</t>
  </si>
  <si>
    <t>SCHOOL SUPPLIES</t>
  </si>
  <si>
    <t>AUGUST/SEPTEMBER 2020</t>
  </si>
  <si>
    <t>1wP2xYOrWFwd9nOPgPNaHCLV8tIFMVrFp</t>
  </si>
  <si>
    <t>https://drive.google.com/file/d/1wP2xYOrWFwd9nOPgPNaHCLV8tIFMVrFp/view?usp=drivesdk</t>
  </si>
  <si>
    <t>SIGN RENTALS</t>
  </si>
  <si>
    <t>CLASSROOM NEEDS/INSTRUCTIONAL</t>
  </si>
  <si>
    <t>SIGNS</t>
  </si>
  <si>
    <t xml:space="preserve">yes </t>
  </si>
  <si>
    <t>1MlvPN2ST99PYv9Ti1j3rFi3ysp3kW4Pd</t>
  </si>
  <si>
    <t>https://drive.google.com/file/d/1MlvPN2ST99PYv9Ti1j3rFi3ysp3kW4Pd/view?usp=drivesdk</t>
  </si>
  <si>
    <t>SPIRIT NIGHTS</t>
  </si>
  <si>
    <t>FOOD</t>
  </si>
  <si>
    <t>SCHOOL YEAR20-21</t>
  </si>
  <si>
    <t>1yDOPVpCPR9GFjqcyzLuuVqMHKBB8t5TM</t>
  </si>
  <si>
    <t>https://drive.google.com/file/d/1yDOPVpCPR9GFjqcyzLuuVqMHKBB8t5TM/view?usp=drivesdk</t>
  </si>
  <si>
    <t>Document successfully created; Document successfully merged; PDF created; Emails Sent: [To: PAM.EARLES@HARDIN.KYSCHOOLS.US; no-reply: true]; Manually run by brandy.new@hardin.kyschools.us; Timestamp: Aug 27 2020 5:07 PM</t>
  </si>
  <si>
    <t>READ A THON</t>
  </si>
  <si>
    <t>SCHOOL SUPPLIES/INSTRUCTIONAL</t>
  </si>
  <si>
    <t>DONATIONS</t>
  </si>
  <si>
    <t>SEPTEMBER 2020</t>
  </si>
  <si>
    <t>1o5_UYYVewITLe8gwdlqcJz3tqBpLL-fz</t>
  </si>
  <si>
    <t>https://drive.google.com/file/d/1o5_UYYVewITLe8gwdlqcJz3tqBpLL-fz/view?usp=drivesdk</t>
  </si>
  <si>
    <t>BOOKFAIR</t>
  </si>
  <si>
    <t>T. RIGGS</t>
  </si>
  <si>
    <t>PURCHASE LIBRARY BOOKS</t>
  </si>
  <si>
    <t>BOOKS</t>
  </si>
  <si>
    <t>CLASSROOM TEACHERS</t>
  </si>
  <si>
    <t>1FxOywmnR4Lm9jMgQFGsT6nuKcDz0ackX</t>
  </si>
  <si>
    <t>https://drive.google.com/file/d/1FxOywmnR4Lm9jMgQFGsT6nuKcDz0ackX/view?usp=drivesdk</t>
  </si>
  <si>
    <t>TEXAS ROADHOUSE</t>
  </si>
  <si>
    <t>D. HIBBARD</t>
  </si>
  <si>
    <t>SCHOOL NEEDS/SUPPLIES/INSTRUCTIONAL</t>
  </si>
  <si>
    <t>GIFT CARDS</t>
  </si>
  <si>
    <t>NOVEMBER 2020</t>
  </si>
  <si>
    <t>1OURoRrZOCeq1qxvkO0Ppx5T7WyfHJHHL</t>
  </si>
  <si>
    <t>https://drive.google.com/file/d/1OURoRrZOCeq1qxvkO0Ppx5T7WyfHJHHL/view?usp=drivesdk</t>
  </si>
  <si>
    <t>P. EARLES</t>
  </si>
  <si>
    <t>INSTRUCTIONAL SUPPLIES</t>
  </si>
  <si>
    <t>PICTURES</t>
  </si>
  <si>
    <t>CECILIA VALLEY STAFF</t>
  </si>
  <si>
    <t>1X7Qa7nKP6xB-CotfGV0RQ-PqkgVTvTet</t>
  </si>
  <si>
    <t>https://drive.google.com/file/d/1X7Qa7nKP6xB-CotfGV0RQ-PqkgVTvTet/view?usp=drivesdk</t>
  </si>
  <si>
    <t>YEARBOOKS</t>
  </si>
  <si>
    <t>J. BASHAM</t>
  </si>
  <si>
    <t>1WppJKcRHiL3B6qTkwTlIse2hLmloStvF</t>
  </si>
  <si>
    <t>https://drive.google.com/file/d/1WppJKcRHiL3B6qTkwTlIse2hLmloStvF/view?usp=drivesdk</t>
  </si>
  <si>
    <t>Document successfully created; Document successfully merged; PDF created; Emails Sent: [To: PAM.EARLES@HARDIN.KYSCHOOLS.US; no-reply: true]; Manually run by brandy.new@hardin.kyschools.us; Timestamp: Aug 27 2020 5:08 PM</t>
  </si>
  <si>
    <t>Holiday catalog items</t>
  </si>
  <si>
    <t>PAcker</t>
  </si>
  <si>
    <t>Raise Funds to support students at NHES</t>
  </si>
  <si>
    <t>wrapping paper, toys, kitchen utensils, various gifts</t>
  </si>
  <si>
    <t>Fall/spring</t>
  </si>
  <si>
    <t>1JSb9Jdtq_jwiWR6Kc8aNtA0PRin2GAas</t>
  </si>
  <si>
    <t>https://drive.google.com/file/d/1JSb9Jdtq_jwiWR6Kc8aNtA0PRin2GAas/view?usp=drivesdk</t>
  </si>
  <si>
    <t>Document successfully created; Document successfully merged; PDF created; Emails Sent: [To: melissa.swift@hardin.kyschools.us; no-reply: true]; Manually run by brandy.new@hardin.kyschools.us; Timestamp: Aug 27 2020 5:08 PM</t>
  </si>
  <si>
    <t>Reading America</t>
  </si>
  <si>
    <t>Amanda Urbahns</t>
  </si>
  <si>
    <t>raise money to support students</t>
  </si>
  <si>
    <t>no items sold, mailing coupons filled out</t>
  </si>
  <si>
    <t>Sept, october, november</t>
  </si>
  <si>
    <t>1hPYM2ajdxNu97JdML9tjQ_F80MueiqTh</t>
  </si>
  <si>
    <t>https://drive.google.com/file/d/1hPYM2ajdxNu97JdML9tjQ_F80MueiqTh/view?usp=drivesdk</t>
  </si>
  <si>
    <t>raise book fair credits to purchase new books</t>
  </si>
  <si>
    <t>Studnets</t>
  </si>
  <si>
    <t>1_QAEtM6diZGHFqjXU-ieJAxuY0gq9eiE</t>
  </si>
  <si>
    <t>https://drive.google.com/file/d/1_QAEtM6diZGHFqjXU-ieJAxuY0gq9eiE/view?usp=drivesdk</t>
  </si>
  <si>
    <t>Online Rada Cutlery</t>
  </si>
  <si>
    <t>M Swift</t>
  </si>
  <si>
    <t>cutlery, kitchen items, snacks, dips</t>
  </si>
  <si>
    <t>Winter</t>
  </si>
  <si>
    <t>1nYmApDQEB8Sagk5N1-8r1PLb15Txdm9N</t>
  </si>
  <si>
    <t>https://drive.google.com/file/d/1nYmApDQEB8Sagk5N1-8r1PLb15Txdm9N/view?usp=drivesdk</t>
  </si>
  <si>
    <t>Mask Sale</t>
  </si>
  <si>
    <t>Billi Clair</t>
  </si>
  <si>
    <t>Raise funds to support Students at New Highland</t>
  </si>
  <si>
    <t>Face Masks</t>
  </si>
  <si>
    <t>Sept/Oct</t>
  </si>
  <si>
    <t>1FmuA8VOTnhK0A4_kq_1q6xB-G29UamBy</t>
  </si>
  <si>
    <t>https://drive.google.com/file/d/1FmuA8VOTnhK0A4_kq_1q6xB-G29UamBy/view?usp=drivesdk</t>
  </si>
  <si>
    <t>Document successfully created; Document successfully merged; PDF created; Emails Sent: [To: melissa.swift@hardin.kyschools.us; no-reply: true]; Manually run by brandy.new@hardin.kyschools.us; Timestamp: Aug 27 2020 5:09 PM</t>
  </si>
  <si>
    <t>Penny Wars</t>
  </si>
  <si>
    <t>Raise Funds to support Students</t>
  </si>
  <si>
    <t>Students bring in change and drop in change box</t>
  </si>
  <si>
    <t>Students and Staff New Highland</t>
  </si>
  <si>
    <t>Jan/April</t>
  </si>
  <si>
    <t>1ZAyCjOEZuo8IUyFasOPx3YivxR8nGEYw</t>
  </si>
  <si>
    <t>https://drive.google.com/file/d/1ZAyCjOEZuo8IUyFasOPx3YivxR8nGEYw/view?usp=drivesdk</t>
  </si>
  <si>
    <t>Holiday Shop</t>
  </si>
  <si>
    <t>Billi clair</t>
  </si>
  <si>
    <t>Holiday Gifts</t>
  </si>
  <si>
    <t>December</t>
  </si>
  <si>
    <t>1ZeVvlGupM8JNq3puP7vm3dgWwFPKkPD3</t>
  </si>
  <si>
    <t>https://drive.google.com/file/d/1ZeVvlGupM8JNq3puP7vm3dgWwFPKkPD3/view?usp=drivesdk</t>
  </si>
  <si>
    <t>Soda Sale</t>
  </si>
  <si>
    <t>Soda and water</t>
  </si>
  <si>
    <t>Students and staff</t>
  </si>
  <si>
    <t>March</t>
  </si>
  <si>
    <t>14IhcVh1DWrOEK6V0cnGBB9WgW2RQNkTE</t>
  </si>
  <si>
    <t>https://drive.google.com/file/d/14IhcVh1DWrOEK6V0cnGBB9WgW2RQNkTE/view?usp=drivesdk</t>
  </si>
  <si>
    <t>Phillip Fuller</t>
  </si>
  <si>
    <t>Late September</t>
  </si>
  <si>
    <t>1HrZPCND45qocZNbbcspK24xwjnIhqp2s</t>
  </si>
  <si>
    <t>https://drive.google.com/file/d/1HrZPCND45qocZNbbcspK24xwjnIhqp2s/view?usp=drivesdk</t>
  </si>
  <si>
    <t>Document successfully created; Document successfully merged; PDF created; Emails Sent: [To: melessa.bowen@hardin.kyschools.us; no-reply: true]; Manually run by brandy.new@hardin.kyschools.us; Timestamp: Aug 27 2020 5:09 PM</t>
  </si>
  <si>
    <t>School Activity Account Yearbook</t>
  </si>
  <si>
    <t>Yearbook sales</t>
  </si>
  <si>
    <t>Fuller</t>
  </si>
  <si>
    <t>Sale yearbooks</t>
  </si>
  <si>
    <t>20/21 school year</t>
  </si>
  <si>
    <t>1WL68U9hKkErX2LuES3esqRbusjsAuOy3</t>
  </si>
  <si>
    <t>https://drive.google.com/file/d/1WL68U9hKkErX2LuES3esqRbusjsAuOy3/view?usp=drivesdk</t>
  </si>
  <si>
    <t>Document successfully created; Document successfully merged; PDF created; Emails Sent: [To: melessa.bowen@hardin.kyschools.us; no-reply: true]; Manually run by brandy.new@hardin.kyschools.us; Timestamp: Aug 27 2020 5:10 PM</t>
  </si>
  <si>
    <t>Palmetto Popcorm</t>
  </si>
  <si>
    <t>fund general budget items  for clubs, sports and PBIS incentives</t>
  </si>
  <si>
    <t>Popcorn</t>
  </si>
  <si>
    <t>Sept 17-Sept.30</t>
  </si>
  <si>
    <t>Tiphanie Chitwood, Rebecca Powell</t>
  </si>
  <si>
    <t>1PCAuXeO8P7k-yJNhoY3Rx1AcMn87BQCa</t>
  </si>
  <si>
    <t>https://drive.google.com/file/d/1PCAuXeO8P7k-yJNhoY3Rx1AcMn87BQCa/view?usp=drivesdk</t>
  </si>
  <si>
    <t>Document successfully created; Document successfully merged; PDF created; Emails Sent: [To: jennifer.wilcox2@hardin.kyschools.us; no-reply: true]; Manually run by brandy.new@hardin.kyschools.us; Timestamp: Aug 27 2020 5:10 PM</t>
  </si>
  <si>
    <t>School Spirit Wear</t>
  </si>
  <si>
    <t>offer spirit wear to Heartland students and families</t>
  </si>
  <si>
    <t>HES shirts</t>
  </si>
  <si>
    <t>HES students</t>
  </si>
  <si>
    <t>August and January</t>
  </si>
  <si>
    <t>Tiphanie Chitwood and Rebecca Powell</t>
  </si>
  <si>
    <t>1FFdqQYv_QOEaUXjMJLUEipf07BnoWThz</t>
  </si>
  <si>
    <t>https://drive.google.com/file/d/1FFdqQYv_QOEaUXjMJLUEipf07BnoWThz/view?usp=drivesdk</t>
  </si>
  <si>
    <t>Fall Carnival</t>
  </si>
  <si>
    <t>raise funds for general budget that helps support our clubs, awards and PBIS incentives, school supplies</t>
  </si>
  <si>
    <t>food, games, baked goods</t>
  </si>
  <si>
    <t>students of HES</t>
  </si>
  <si>
    <t>Sept. 18</t>
  </si>
  <si>
    <t>Tiphanie Chitwood, Rebecca Powell, HES staff</t>
  </si>
  <si>
    <t>13SZ5iUbK2zExu7B3bFPpXyjnMRvTFMxN</t>
  </si>
  <si>
    <t>https://drive.google.com/file/d/13SZ5iUbK2zExu7B3bFPpXyjnMRvTFMxN/view?usp=drivesdk</t>
  </si>
  <si>
    <t>Amazon Smile</t>
  </si>
  <si>
    <t>funds support our general fund of clubs, incentives, awards and school supplies</t>
  </si>
  <si>
    <t>PTO receives a % of what Amazon members spend on their bill if they sign up to give it back to our school</t>
  </si>
  <si>
    <t>20-21 school year</t>
  </si>
  <si>
    <t>Kim Huggins</t>
  </si>
  <si>
    <t>1zrw0PAjJjE00-uYxPdnCcC7Fyk-RwqwR</t>
  </si>
  <si>
    <t>https://drive.google.com/file/d/1zrw0PAjJjE00-uYxPdnCcC7Fyk-RwqwR/view?usp=drivesdk</t>
  </si>
  <si>
    <t>Kroger</t>
  </si>
  <si>
    <t>PTO receives % of bill donated if person has signed up to give  back to our school</t>
  </si>
  <si>
    <t>1Av9MLIzC6IFRFssJek-sRul1-X_ulj4M</t>
  </si>
  <si>
    <t>https://drive.google.com/file/d/1Av9MLIzC6IFRFssJek-sRul1-X_ulj4M/view?usp=drivesdk</t>
  </si>
  <si>
    <t>Texas Roadhouse</t>
  </si>
  <si>
    <t>to generate funds for general budget for club, PBIS incentives and school supplies</t>
  </si>
  <si>
    <t>Texas Roadhouse Giftcards</t>
  </si>
  <si>
    <t>October 14-23</t>
  </si>
  <si>
    <t>Tiphanie Chitwood</t>
  </si>
  <si>
    <t>1RFmECEQ75mTKCXD7tqhxn9JNSVQRZq-W</t>
  </si>
  <si>
    <t>https://drive.google.com/file/d/1RFmECEQ75mTKCXD7tqhxn9JNSVQRZq-W/view?usp=drivesdk</t>
  </si>
  <si>
    <t>Document successfully created; Document successfully merged; PDF created; Emails Sent: [To: jennifer.wilcox2@hardin.kyschools.us; no-reply: true]; Manually run by brandy.new@hardin.kyschools.us; Timestamp: Aug 27 2020 5:11 PM</t>
  </si>
  <si>
    <t>Rineyville</t>
  </si>
  <si>
    <t>Haunted House</t>
  </si>
  <si>
    <t>Basketball Team</t>
  </si>
  <si>
    <t>Purchase Uniforms</t>
  </si>
  <si>
    <t>tickets to haunted house</t>
  </si>
  <si>
    <t>John Akers</t>
  </si>
  <si>
    <t>Basketball</t>
  </si>
  <si>
    <t>Rebecca.moore2@hardin.kyschools.us</t>
  </si>
  <si>
    <t>1bkDX1gGDbyV6isAtP58Yd9YkIo7G0MAS</t>
  </si>
  <si>
    <t>https://drive.google.com/file/d/1bkDX1gGDbyV6isAtP58Yd9YkIo7G0MAS/view?usp=drivesdk</t>
  </si>
  <si>
    <t>Document successfully created; Document successfully merged; PDF created; Emails Sent: [To: Rebecca.moore2@hardin.kyschools.us; no-reply: true]; Manually run by brandy.new@hardin.kyschools.us; Timestamp: Aug 27 2020 5:11 PM</t>
  </si>
  <si>
    <t>Picture Sales</t>
  </si>
  <si>
    <t>Sarah Haynes</t>
  </si>
  <si>
    <t>Support Rineyville Families</t>
  </si>
  <si>
    <t>Individual, Class and Graduation pictures</t>
  </si>
  <si>
    <t>Rineyville Students and Families</t>
  </si>
  <si>
    <t>Fall 2020 and Sprint 2021</t>
  </si>
  <si>
    <t>1hi3vzJ_-qeq6H5lZ8k3NxDgNxLcBMoCI</t>
  </si>
  <si>
    <t>https://drive.google.com/file/d/1hi3vzJ_-qeq6H5lZ8k3NxDgNxLcBMoCI/view?usp=drivesdk</t>
  </si>
  <si>
    <t>Jody Vititoe</t>
  </si>
  <si>
    <t>Playground equipement</t>
  </si>
  <si>
    <t>Students run laps</t>
  </si>
  <si>
    <t>Rineyville students</t>
  </si>
  <si>
    <t>1JDJruF3lMl_9lxv1dBVQZYYnQE6SVCo3</t>
  </si>
  <si>
    <t>https://drive.google.com/file/d/1JDJruF3lMl_9lxv1dBVQZYYnQE6SVCo3/view?usp=drivesdk</t>
  </si>
  <si>
    <t>Help students and families</t>
  </si>
  <si>
    <t>Shirts, hoodies, sweatshirts</t>
  </si>
  <si>
    <t>Students and families</t>
  </si>
  <si>
    <t>17BigroYD5u4YkB1aj-jrVjkoZDulVxuc</t>
  </si>
  <si>
    <t>https://drive.google.com/file/d/17BigroYD5u4YkB1aj-jrVjkoZDulVxuc/view?usp=drivesdk</t>
  </si>
  <si>
    <t>Basketball Spirit Wear</t>
  </si>
  <si>
    <t>Buy Uniforms for basketball team</t>
  </si>
  <si>
    <t>Shirts, hoodies and sweatshirts</t>
  </si>
  <si>
    <t>Rineyville Basketball Team</t>
  </si>
  <si>
    <t>1z2FqvL9hPBPG6QvcS6fftNElI2Vau1Bu</t>
  </si>
  <si>
    <t>https://drive.google.com/file/d/1z2FqvL9hPBPG6QvcS6fftNElI2Vau1Bu/view?usp=drivesdk</t>
  </si>
  <si>
    <t>Document successfully created; Document successfully merged; PDF created; Emails Sent: [To: Rebecca.moore2@hardin.kyschools.us; no-reply: true]; Manually run by brandy.new@hardin.kyschools.us; Timestamp: Aug 27 2020 5:12 PM</t>
  </si>
  <si>
    <t>Andrea Musselman</t>
  </si>
  <si>
    <t xml:space="preserve">We don't make a profit off the yearbooks. </t>
  </si>
  <si>
    <t>Fall 2020-Spring 2021</t>
  </si>
  <si>
    <t>13qpXkPHXfaEWSmV-1ADS9U4WhIN-JEZ-</t>
  </si>
  <si>
    <t>https://drive.google.com/file/d/13qpXkPHXfaEWSmV-1ADS9U4WhIN-JEZ-/view?usp=drivesdk</t>
  </si>
  <si>
    <t xml:space="preserve">Green Team Adopt an animal </t>
  </si>
  <si>
    <t>Pam Johns</t>
  </si>
  <si>
    <t xml:space="preserve">To adopt an animal </t>
  </si>
  <si>
    <t>Penny War</t>
  </si>
  <si>
    <t>endangered animal</t>
  </si>
  <si>
    <t>1urMFJchCRTz25IVTohNm_Niq7XfFORaZ</t>
  </si>
  <si>
    <t>https://drive.google.com/file/d/1urMFJchCRTz25IVTohNm_Niq7XfFORaZ/view?usp=drivesdk</t>
  </si>
  <si>
    <t>Santa Shop</t>
  </si>
  <si>
    <t>Provide gifts to parents from students</t>
  </si>
  <si>
    <t xml:space="preserve">various items </t>
  </si>
  <si>
    <t>Rineyville Families</t>
  </si>
  <si>
    <t>177sQX1bVDZvwC2h_H8r3sn25jHGCJHwU</t>
  </si>
  <si>
    <t>https://drive.google.com/file/d/177sQX1bVDZvwC2h_H8r3sn25jHGCJHwU/view?usp=drivesdk</t>
  </si>
  <si>
    <t>Fall Festival</t>
  </si>
  <si>
    <t>Jennifer Updegraff</t>
  </si>
  <si>
    <t xml:space="preserve">Tickets to play games,  or buy food </t>
  </si>
  <si>
    <t>Rineyville Families and Students</t>
  </si>
  <si>
    <t>1JLc5EuDKm2CbXunz58tnIOebZjIWvLlN</t>
  </si>
  <si>
    <t>https://drive.google.com/file/d/1JLc5EuDKm2CbXunz58tnIOebZjIWvLlN/view?usp=drivesdk</t>
  </si>
  <si>
    <t>Valentine Grams</t>
  </si>
  <si>
    <t xml:space="preserve">Pay for bounce houses and Kona Ice </t>
  </si>
  <si>
    <t>Rineyville Students</t>
  </si>
  <si>
    <t>Feb 2021</t>
  </si>
  <si>
    <t>1t3Kvx5EKsSMvlodbGIaBL7l7V1GC5MRt</t>
  </si>
  <si>
    <t>https://drive.google.com/file/d/1t3Kvx5EKsSMvlodbGIaBL7l7V1GC5MRt/view?usp=drivesdk</t>
  </si>
  <si>
    <t>Document successfully created; Document successfully merged; PDF created; Emails Sent: [To: Rebecca.moore2@hardin.kyschools.us; no-reply: true]; Manually run by brandy.new@hardin.kyschools.us; Timestamp: Aug 27 2020 5:13 PM</t>
  </si>
  <si>
    <t xml:space="preserve">Students purchase books </t>
  </si>
  <si>
    <t>Books, pencils, misc items</t>
  </si>
  <si>
    <t>Rienyville Students</t>
  </si>
  <si>
    <t>Fall,  Winter, Spring</t>
  </si>
  <si>
    <t>1p_Na9Dm_SGf4eDTHSjCBkouS5JDcdxN7</t>
  </si>
  <si>
    <t>https://drive.google.com/file/d/1p_Na9Dm_SGf4eDTHSjCBkouS5JDcdxN7/view?usp=drivesdk</t>
  </si>
  <si>
    <t xml:space="preserve">Zaxby's </t>
  </si>
  <si>
    <t>Rebecca Moore</t>
  </si>
  <si>
    <t>Purchase items for students</t>
  </si>
  <si>
    <t xml:space="preserve">Food at the Restaurant </t>
  </si>
  <si>
    <t>Rineyville families and students</t>
  </si>
  <si>
    <t>Fall, winter and spring</t>
  </si>
  <si>
    <t>1-HAie_dYCeGBKAwQtnikk_c667EsqeiD</t>
  </si>
  <si>
    <t>https://drive.google.com/file/d/1-HAie_dYCeGBKAwQtnikk_c667EsqeiD/view?usp=drivesdk</t>
  </si>
  <si>
    <t>Box Tops</t>
  </si>
  <si>
    <t>Activities on field day</t>
  </si>
  <si>
    <t>None - students bring in box tops off items that were purchased</t>
  </si>
  <si>
    <t>Fall 2020 and Spring 2021</t>
  </si>
  <si>
    <t>1nFxHCjeqGmtQD74Fb3HlphlC3_3jiMOU</t>
  </si>
  <si>
    <t>https://drive.google.com/file/d/1nFxHCjeqGmtQD74Fb3HlphlC3_3jiMOU/view?usp=drivesdk</t>
  </si>
  <si>
    <t xml:space="preserve"> </t>
  </si>
  <si>
    <t>12xz8vnyR7ArW1UJ-JNjVlGTf8U3uY6BP</t>
  </si>
  <si>
    <t>https://drive.google.com/file/d/12xz8vnyR7ArW1UJ-JNjVlGTf8U3uY6BP/view?usp=drivesdk</t>
  </si>
  <si>
    <t>Document successfully created; Document successfully merged; PDF created; !!Error Sending Emails: Failed to send email: no recipient; Manually run by brandy.new@hardin.kyschools.us; Timestamp: Aug 27 2020 5:13 PM</t>
  </si>
  <si>
    <t>Vine Grove</t>
  </si>
  <si>
    <t>Cindy Vowels</t>
  </si>
  <si>
    <t>Selling books to student body</t>
  </si>
  <si>
    <t>Library books for students/instructional supplies</t>
  </si>
  <si>
    <t>October 2020/ February 2021</t>
  </si>
  <si>
    <t>consuelo.murrell@hardin.kyschools.us</t>
  </si>
  <si>
    <t>1bRpnACaLwA5Po3g589uhe21OU4mrIbuw</t>
  </si>
  <si>
    <t>https://drive.google.com/file/d/1bRpnACaLwA5Po3g589uhe21OU4mrIbuw/view?usp=drivesdk</t>
  </si>
  <si>
    <t>Document successfully created; Document successfully merged; PDF created; Emails Sent: [To: consuelo.murrell@hardin.kyschools.us; no-reply: true]; Manually run by brandy.new@hardin.kyschools.us; Timestamp: Jul 13 2020 9:50 AM</t>
  </si>
  <si>
    <t>Beta, Academic Team, Geography Club, Basketball, Volleyball</t>
  </si>
  <si>
    <t>Restaurant Nights</t>
  </si>
  <si>
    <t>Dowdell, Gumm, Webb</t>
  </si>
  <si>
    <t>Local Restaurants give percentage of profit to local schools</t>
  </si>
  <si>
    <t>Food</t>
  </si>
  <si>
    <t>General club supplies, registrations, fees for clubs</t>
  </si>
  <si>
    <t>Misc dates of 2020-21 school year</t>
  </si>
  <si>
    <t>Ashley Cockriel</t>
  </si>
  <si>
    <t>1MQfXOc-nvnBp1riFKfYDoH7-J9uBPkN4</t>
  </si>
  <si>
    <t>https://drive.google.com/file/d/1MQfXOc-nvnBp1riFKfYDoH7-J9uBPkN4/view?usp=drivesdk</t>
  </si>
  <si>
    <t>Fall Pictures</t>
  </si>
  <si>
    <t>To raise funds for equipment/supplies  for team</t>
  </si>
  <si>
    <t>fall pictures</t>
  </si>
  <si>
    <t>August 2020</t>
  </si>
  <si>
    <t>19TDZBnHAaqMBGxIPbC_-0s_Ot9ZMOO-n</t>
  </si>
  <si>
    <t>https://drive.google.com/file/d/19TDZBnHAaqMBGxIPbC_-0s_Ot9ZMOO-n/view?usp=drivesdk</t>
  </si>
  <si>
    <t>Raffle (through Charitable Gaming Acct)</t>
  </si>
  <si>
    <t>Nancy McCoy</t>
  </si>
  <si>
    <t>Playground upkeep, Technology purchases, student achievement rewards</t>
  </si>
  <si>
    <t>Raffle Tickets</t>
  </si>
  <si>
    <t>VGE Booster Club</t>
  </si>
  <si>
    <t>Nancy McCoy, various VGE employees</t>
  </si>
  <si>
    <t>17dyKHw78zkDsK_HWkpviUfKoybU9305J</t>
  </si>
  <si>
    <t>https://drive.google.com/file/d/17dyKHw78zkDsK_HWkpviUfKoybU9305J/view?usp=drivesdk</t>
  </si>
  <si>
    <t xml:space="preserve">Beta, Academic Team, Geography, </t>
  </si>
  <si>
    <t>Spring Pictures</t>
  </si>
  <si>
    <t>Vowels</t>
  </si>
  <si>
    <t>General club supplies</t>
  </si>
  <si>
    <t>Beta, AcademicTeam, Geography Club</t>
  </si>
  <si>
    <t>10TyqFVFGo3Bgay8tWQ-U7AF0uyvyJNti</t>
  </si>
  <si>
    <t>https://drive.google.com/file/d/10TyqFVFGo3Bgay8tWQ-U7AF0uyvyJNti/view?usp=drivesdk</t>
  </si>
  <si>
    <t>Document successfully created; Document successfully merged; PDF created; Emails Sent: [To: consuelo.murrell@hardin.kyschools.us; no-reply: true]; Manually run by brandy.new@hardin.kyschools.us; Timestamp: Jul 13 2020 9:51 AM</t>
  </si>
  <si>
    <t>Fun Run</t>
  </si>
  <si>
    <t>McCoy</t>
  </si>
  <si>
    <t>Playground upkeep, technology purchases</t>
  </si>
  <si>
    <t xml:space="preserve">student sponsors </t>
  </si>
  <si>
    <t>Booster Club</t>
  </si>
  <si>
    <t>January 2021</t>
  </si>
  <si>
    <t>A. Cockriel</t>
  </si>
  <si>
    <t>1RbnksNg5vHBLGLB2U_b2IHJ7Y6SS0E-Y</t>
  </si>
  <si>
    <t>https://drive.google.com/file/d/1RbnksNg5vHBLGLB2U_b2IHJ7Y6SS0E-Y/view?usp=drivesdk</t>
  </si>
  <si>
    <t>N.McCoy</t>
  </si>
  <si>
    <t>Teacher Appreciation/General Supplies</t>
  </si>
  <si>
    <t>Misc items</t>
  </si>
  <si>
    <t>Booster</t>
  </si>
  <si>
    <t>N.McCoy, misc VGE employees</t>
  </si>
  <si>
    <t>1cLgLEKdf2IDPzoPrVrXakQvuAv0zhcrx</t>
  </si>
  <si>
    <t>https://drive.google.com/file/d/1cLgLEKdf2IDPzoPrVrXakQvuAv0zhcrx/view?usp=drivesdk</t>
  </si>
  <si>
    <t>Family Dance</t>
  </si>
  <si>
    <t>Teacher appreciation/testing rewards</t>
  </si>
  <si>
    <t>tickets for dance/concessions</t>
  </si>
  <si>
    <t>April 2021</t>
  </si>
  <si>
    <t>A.Cockriel</t>
  </si>
  <si>
    <t>1RFWdVtV4v15vKMJAeNI0BrWzjA0DlPE2</t>
  </si>
  <si>
    <t>https://drive.google.com/file/d/1RFWdVtV4v15vKMJAeNI0BrWzjA0DlPE2/view?usp=drivesdk</t>
  </si>
  <si>
    <t>Team Tshirt Sales</t>
  </si>
  <si>
    <t>Roberts</t>
  </si>
  <si>
    <t>to pay for field trip fees and transportation</t>
  </si>
  <si>
    <t>Team Tshirts</t>
  </si>
  <si>
    <t>N/A</t>
  </si>
  <si>
    <t>07/15/2020-05/31/2021</t>
  </si>
  <si>
    <t>Roberts, Cardona, Evans</t>
  </si>
  <si>
    <t>Esther.Carr@hardin.kyschools.us</t>
  </si>
  <si>
    <t>10m-8AIgL2xImjFrOjWlBJMDwXunigl5a</t>
  </si>
  <si>
    <t>https://drive.google.com/file/d/10m-8AIgL2xImjFrOjWlBJMDwXunigl5a/view?usp=drivesdk</t>
  </si>
  <si>
    <t>Document successfully created; Document successfully merged; PDF created; Emails Sent: [To: Esther.Carr@hardin.kyschools.us; no-reply: true]; Manually run by brandy.new@hardin.kyschools.us; Timestamp: Jul 13 2020 9:51 AM</t>
  </si>
  <si>
    <t xml:space="preserve">to help pay for paper, printing supplies, and other school supplies if needed </t>
  </si>
  <si>
    <t xml:space="preserve">School pictures </t>
  </si>
  <si>
    <t>Fall and Spring 2020-21</t>
  </si>
  <si>
    <t>Roberts, Cardona</t>
  </si>
  <si>
    <t>1Loeue2NhIvvhtLk8nAe7KEGWYQmMe3zE</t>
  </si>
  <si>
    <t>https://drive.google.com/file/d/1Loeue2NhIvvhtLk8nAe7KEGWYQmMe3zE/view?usp=drivesdk</t>
  </si>
  <si>
    <t>Document successfully created; Document successfully merged; PDF created; Emails Sent: [To: esther.carr@hardin.kyschools.us; no-reply: true]; Manually run by brandy.new@hardin.kyschools.us; Timestamp: Jul 13 2020 9:52 AM</t>
  </si>
  <si>
    <t xml:space="preserve">Yearbook/8th gr trip </t>
  </si>
  <si>
    <t>yearbook sales</t>
  </si>
  <si>
    <t xml:space="preserve">to help pay for yearbook printing and support 8th grade trip </t>
  </si>
  <si>
    <t xml:space="preserve">8th gr trip </t>
  </si>
  <si>
    <t>08/01/2020 - 05/31/2021</t>
  </si>
  <si>
    <t xml:space="preserve">Roberts, Cardona </t>
  </si>
  <si>
    <t>1lTW3uNmMSvwbDqaVNLizvnVxexBQ4aAG</t>
  </si>
  <si>
    <t>https://drive.google.com/file/d/1lTW3uNmMSvwbDqaVNLizvnVxexBQ4aAG/view?usp=drivesdk</t>
  </si>
  <si>
    <t xml:space="preserve">Raise funds for field trips, playground maintenance, supplemental supplies/equipment </t>
  </si>
  <si>
    <t>School spirit apparel and items</t>
  </si>
  <si>
    <t>CES students</t>
  </si>
  <si>
    <t>All year</t>
  </si>
  <si>
    <t>heather.kee@hardin.kyschools.us</t>
  </si>
  <si>
    <t>1prYQmGgi4zHWTrntyA_0OYpQ5OHBvT7F</t>
  </si>
  <si>
    <t>https://drive.google.com/file/d/1prYQmGgi4zHWTrntyA_0OYpQ5OHBvT7F/view?usp=drivesdk</t>
  </si>
  <si>
    <t>Document successfully created; Document successfully merged; PDF created; Emails Sent: [To: heather.kee@hardin.kyschools.us; no-reply: true]; Manually run by brandy.new@hardin.kyschools.us; Timestamp: Jul 13 2020 9:52 AM</t>
  </si>
  <si>
    <t>Fall festival</t>
  </si>
  <si>
    <t>Food, games, activities, auction</t>
  </si>
  <si>
    <t>CES Students</t>
  </si>
  <si>
    <t>1kULA3kR0qGVaXBXmi3j2z0_mte2-Se9b</t>
  </si>
  <si>
    <t>https://drive.google.com/file/d/1kULA3kR0qGVaXBXmi3j2z0_mte2-Se9b/view?usp=drivesdk</t>
  </si>
  <si>
    <t>Gift cards</t>
  </si>
  <si>
    <t>1vKLO1y9gF4ccK4yqEEm3XzpZY4E1o976</t>
  </si>
  <si>
    <t>https://drive.google.com/file/d/1vKLO1y9gF4ccK4yqEEm3XzpZY4E1o976/view?usp=drivesdk</t>
  </si>
  <si>
    <t>North Middle</t>
  </si>
  <si>
    <t>Shelly Haun</t>
  </si>
  <si>
    <t>PBIS Rewards</t>
  </si>
  <si>
    <t>NMS Students</t>
  </si>
  <si>
    <t>Oct. 2020-Mar. 2021</t>
  </si>
  <si>
    <t>lynn.harper@hardin.kyschools.us</t>
  </si>
  <si>
    <t>1Y1epm-xThxfdNP_3ZWcp6GVcCzR9YXp0</t>
  </si>
  <si>
    <t>https://drive.google.com/file/d/1Y1epm-xThxfdNP_3ZWcp6GVcCzR9YXp0/view?usp=drivesdk</t>
  </si>
  <si>
    <t>Document successfully created; Document successfully merged; PDF created; Emails Sent: [To: lynn.harper@hardin.kyschools.us; no-reply: true]; Manually run by brandy.new@hardin.kyschools.us; Timestamp: Jul 13 2020 9:53 AM</t>
  </si>
  <si>
    <t>1CYA84PBaf0gGeDrLGwlw_Bilr7Jk7BOX</t>
  </si>
  <si>
    <t>https://drive.google.com/file/d/1CYA84PBaf0gGeDrLGwlw_Bilr7Jk7BOX/view?usp=drivesdk</t>
  </si>
  <si>
    <t>Beta Club</t>
  </si>
  <si>
    <t>Auntie Ann's Pretzel stand</t>
  </si>
  <si>
    <t>Jennifer Allen</t>
  </si>
  <si>
    <t>raise money for supplies and state convention costs</t>
  </si>
  <si>
    <t>pretzels</t>
  </si>
  <si>
    <t>Beta</t>
  </si>
  <si>
    <t>October 2020 TBD</t>
  </si>
  <si>
    <t>15P8Q1Iyw39FsOkZz9RGL9DNlkDZCSJAR</t>
  </si>
  <si>
    <t>https://drive.google.com/file/d/15P8Q1Iyw39FsOkZz9RGL9DNlkDZCSJAR/view?usp=drivesdk</t>
  </si>
  <si>
    <t>Document successfully created; Document successfully merged; PDF created; Emails Sent: [To: STEFANIE.POLIN@HARDIN.KYSCHOOLS.US; no-reply: true]; Manually run by brandy.new@hardin.kyschools.us; Timestamp: Jul 13 2020 9:53 AM</t>
  </si>
  <si>
    <t>Paint Night</t>
  </si>
  <si>
    <t>raiser money for supplies and state convention costs</t>
  </si>
  <si>
    <t>door hangers</t>
  </si>
  <si>
    <t>December 2020 TBD</t>
  </si>
  <si>
    <t>Jennifer Allen and Jennifer Williams</t>
  </si>
  <si>
    <t>18DIG5BicZLFmUNCEgEXJki3ofvww0194</t>
  </si>
  <si>
    <t>https://drive.google.com/file/d/18DIG5BicZLFmUNCEgEXJki3ofvww0194/view?usp=drivesdk</t>
  </si>
  <si>
    <t xml:space="preserve">FUNDS WILL BE SENT TO KOSAIRS NORTONS CHILDRENS HOSPITAL </t>
  </si>
  <si>
    <t>PIGGIES FOR PREMIES</t>
  </si>
  <si>
    <t>MOLLY HAZLE</t>
  </si>
  <si>
    <t xml:space="preserve">RAISING MONEY FOR PATIENTS AT NORTONS CHILDRENS HOSPTIAL </t>
  </si>
  <si>
    <t>DONTATIONS ONLY</t>
  </si>
  <si>
    <t>FALL 2020</t>
  </si>
  <si>
    <t>1_v2ARHY9fXh8sJw-eaZDdMhwXfsM5Q-K</t>
  </si>
  <si>
    <t>https://drive.google.com/file/d/1_v2ARHY9fXh8sJw-eaZDdMhwXfsM5Q-K/view?usp=drivesdk</t>
  </si>
  <si>
    <t>Document successfully created; Document successfully merged; PDF created; Emails Sent: [To: kimberly.coates@hardin.kyschools.us; no-reply: true]; Manually run by brandy.new@hardin.kyschools.us; Timestamp: Jul 13 2020 9:54 AM</t>
  </si>
  <si>
    <t>School Yearbooks</t>
  </si>
  <si>
    <t>AMANDA BALES &amp; BRITTANY VICKERY</t>
  </si>
  <si>
    <t>TO PURCHASE INSTRUCTIONAL MATERIALS &amp; RESOURCES FOR STUDENTS AND STAFF, MATERIALS AND EQUIPMENT FOR YEARBOOK STAFF</t>
  </si>
  <si>
    <t>SEPTEMBER 2020 - MARCH 2021</t>
  </si>
  <si>
    <t>1j-liGiW5xfnpsF3TgjyBIp2z5uWgHWQx</t>
  </si>
  <si>
    <t>https://drive.google.com/file/d/1j-liGiW5xfnpsF3TgjyBIp2z5uWgHWQx/view?usp=drivesdk</t>
  </si>
  <si>
    <t>SCHOOL PICTURES / LIFETOUCH</t>
  </si>
  <si>
    <t>JENNIFER STITH</t>
  </si>
  <si>
    <t>Funds will be allocated to Fund 22 to help with Field Day, PBIS Rewards, End of year medals &amp; rewards and instructional materials</t>
  </si>
  <si>
    <t>Fall, Spring &amp; Friend Picture Days</t>
  </si>
  <si>
    <t>Jennifer Stith</t>
  </si>
  <si>
    <t>2020-2021 School Year</t>
  </si>
  <si>
    <t>1rO-ZuEdGBPlsAtk6Y2frvhUJaU-clhRU</t>
  </si>
  <si>
    <t>https://drive.google.com/file/d/1rO-ZuEdGBPlsAtk6Y2frvhUJaU-clhRU/view?usp=drivesdk</t>
  </si>
  <si>
    <t>WHMS</t>
  </si>
  <si>
    <t>Strawbridge School Pictures</t>
  </si>
  <si>
    <t xml:space="preserve">Strawbridge </t>
  </si>
  <si>
    <t>To provide pictures for students and raise money for PBIS program</t>
  </si>
  <si>
    <t>School Picture Packets</t>
  </si>
  <si>
    <t>PBIS Program</t>
  </si>
  <si>
    <t>August, October, and March</t>
  </si>
  <si>
    <t>Christin Swords</t>
  </si>
  <si>
    <t>dayna.waddell@hardin.kyschools.us</t>
  </si>
  <si>
    <t>1W2E_sgNOX801PEandQnlPtc2Ii0zdMRf</t>
  </si>
  <si>
    <t>https://drive.google.com/file/d/1W2E_sgNOX801PEandQnlPtc2Ii0zdMRf/view?usp=drivesdk</t>
  </si>
  <si>
    <t>Document successfully created; Document successfully merged; PDF created; Emails Sent: [To: dayna.waddell@hardin.kyschools.us; no-reply: true]; Manually run by brandy.new@hardin.kyschools.us; Timestamp: Jul 13 2020 9:54 AM</t>
  </si>
  <si>
    <t>Spirit and Pride Spiritwear sales</t>
  </si>
  <si>
    <t>Spirit and Pride</t>
  </si>
  <si>
    <t>To provide students with opportunity to purchase Laker gear and raise money for PBIS program</t>
  </si>
  <si>
    <t>Tshirts, sweatshirts</t>
  </si>
  <si>
    <t>August and April</t>
  </si>
  <si>
    <t>1bV7gYHvPWXVwiV04gAyBWMuBbeWzOwVa</t>
  </si>
  <si>
    <t>https://drive.google.com/file/d/1bV7gYHvPWXVwiV04gAyBWMuBbeWzOwVa/view?usp=drivesdk</t>
  </si>
  <si>
    <t>Document successfully created; Document successfully merged; PDF created; Emails Sent: [To: dayna.waddell@hardin.kyschools.us; no-reply: true]; Manually run by brandy.new@hardin.kyschools.us; Timestamp: Jul 13 2020 9:55 AM</t>
  </si>
  <si>
    <t>Yearbook fund</t>
  </si>
  <si>
    <t>Strawbridge Yearbook sales</t>
  </si>
  <si>
    <t>Strawbridge</t>
  </si>
  <si>
    <t>To provide students with opportunity to purchase yearbook and fund student activities</t>
  </si>
  <si>
    <t>WHMS Students</t>
  </si>
  <si>
    <t>October-May</t>
  </si>
  <si>
    <t>Vicky Quiggins</t>
  </si>
  <si>
    <t>1H_50018dQ80GYHRuENJrR046v5NNLueg</t>
  </si>
  <si>
    <t>https://drive.google.com/file/d/1H_50018dQ80GYHRuENJrR046v5NNLueg/view?usp=drivesdk</t>
  </si>
  <si>
    <t>CHHS</t>
  </si>
  <si>
    <t>Antonio Menendez</t>
  </si>
  <si>
    <t>to offset student needs</t>
  </si>
  <si>
    <t>school portraits</t>
  </si>
  <si>
    <t>general fund</t>
  </si>
  <si>
    <t>various</t>
  </si>
  <si>
    <t>amy.wheeler@hardin.kyschools.us</t>
  </si>
  <si>
    <t>1MqVSykV2PweWkYXeNj4KJX8eyZzNrfht</t>
  </si>
  <si>
    <t>https://drive.google.com/file/d/1MqVSykV2PweWkYXeNj4KJX8eyZzNrfht/view?usp=drivesdk</t>
  </si>
  <si>
    <t>Document successfully created; Document successfully merged; PDF created; Emails Sent: [To: amy.wheeler@hardin.kyschools.us; no-reply: true]; Manually run by brandy.new@hardin.kyschools.us; Timestamp: Jul 13 2020 9:55 AM</t>
  </si>
  <si>
    <t>Yearbook activity account</t>
  </si>
  <si>
    <t>Yearbook supplies/student activities</t>
  </si>
  <si>
    <t>fall/winter</t>
  </si>
  <si>
    <t>1ON8qZlpA7ydfz2GI0zyCu2ynUX7H-w12</t>
  </si>
  <si>
    <t>https://drive.google.com/file/d/1ON8qZlpA7ydfz2GI0zyCu2ynUX7H-w12/view?usp=drivesdk</t>
  </si>
  <si>
    <t>Wendy's School Fundraising Opportunity</t>
  </si>
  <si>
    <t>Jessica Hundley</t>
  </si>
  <si>
    <t xml:space="preserve">raise funds for student activities </t>
  </si>
  <si>
    <t>None - Wendy's will give 20% of purchases made with our code back to school</t>
  </si>
  <si>
    <t>CH General activity account</t>
  </si>
  <si>
    <t>July 1 - August 31, 2020</t>
  </si>
  <si>
    <t>15xBqStcQ8X0-BiXztHgvrpli7Ps9wkTk</t>
  </si>
  <si>
    <t>https://drive.google.com/file/d/15xBqStcQ8X0-BiXztHgvrpli7Ps9wkTk/view?usp=drivesdk</t>
  </si>
  <si>
    <t>Document successfully created; Document successfully merged; PDF created; Emails Sent: [To: amy.wheeler@hardin.kyschools.us; no-reply: true]; Manually run by brandy.new@hardin.kyschools.us; Timestamp: Jul 13 2020 9:56 AM</t>
  </si>
  <si>
    <t>Meadow View</t>
  </si>
  <si>
    <t>BOOK FAIR FUND</t>
  </si>
  <si>
    <t>BOOK FAIR</t>
  </si>
  <si>
    <t>KANDI BRADFORD</t>
  </si>
  <si>
    <t>LIBRARY SIPPLIES</t>
  </si>
  <si>
    <t>karen.spencer@hardin.kyschools.us</t>
  </si>
  <si>
    <t>1PF88hfCNA-6P0RrSjBHQl65Fd2xsrCFD</t>
  </si>
  <si>
    <t>https://drive.google.com/file/d/1PF88hfCNA-6P0RrSjBHQl65Fd2xsrCFD/view?usp=drivesdk</t>
  </si>
  <si>
    <t>Document successfully created; Document successfully merged; PDF created; Emails Sent: [To: karen.spencer@hardin.kyschools.us; no-reply: true]; Manually run by brandy.new@hardin.kyschools.us; Timestamp: Jul 13 2020 9:56 AM</t>
  </si>
  <si>
    <t>LIBRARY SUPPLIES</t>
  </si>
  <si>
    <t>FEBRUARY 2021</t>
  </si>
  <si>
    <t>KANDI BRADFORB</t>
  </si>
  <si>
    <t>18Xk22K1XV_xfvt5ITzPqtMyedQx24qop</t>
  </si>
  <si>
    <t>https://drive.google.com/file/d/18Xk22K1XV_xfvt5ITzPqtMyedQx24qop/view?usp=drivesdk</t>
  </si>
  <si>
    <t>YEAR BOOK FUND</t>
  </si>
  <si>
    <t>YEAR BOOK SALES</t>
  </si>
  <si>
    <t>CAMERA AND PICTUERS</t>
  </si>
  <si>
    <t>YEAR BOOKS</t>
  </si>
  <si>
    <t>APRIL 2021</t>
  </si>
  <si>
    <t>1X5lv3OfQZFVGV8nrZSbMtOa-uwjXFr0q</t>
  </si>
  <si>
    <t>https://drive.google.com/file/d/1X5lv3OfQZFVGV8nrZSbMtOa-uwjXFr0q/view?usp=drivesdk</t>
  </si>
  <si>
    <t>PICTURE FUND</t>
  </si>
  <si>
    <t>STUDENT PICTURES</t>
  </si>
  <si>
    <t>CARRIE PRATER</t>
  </si>
  <si>
    <t>STUDENT AGENDA AND FOLDERS</t>
  </si>
  <si>
    <t>PICTUERS</t>
  </si>
  <si>
    <t>OCTOBER 2020</t>
  </si>
  <si>
    <t>1Sn50kIrDYMvpkog5ODY8C3K3pmqrEcPo</t>
  </si>
  <si>
    <t>https://drive.google.com/file/d/1Sn50kIrDYMvpkog5ODY8C3K3pmqrEcPo/view?usp=drivesdk</t>
  </si>
  <si>
    <t>Document successfully created; Document successfully merged; PDF created; Emails Sent: [To: karen.spencer@hardin.kyschools.us; no-reply: true]; Manually run by brandy.new@hardin.kyschools.us; Timestamp: Jul 13 2020 9:57 AM</t>
  </si>
  <si>
    <t>PICTURE SALES</t>
  </si>
  <si>
    <t>STUDENTS AGENDA AND FOLDERS</t>
  </si>
  <si>
    <t>TEACHERS OF MEADOW VIEW</t>
  </si>
  <si>
    <t>1GhHQ6dGhnLlNHZlJhvy-XHbIitxAcOXp</t>
  </si>
  <si>
    <t>https://drive.google.com/file/d/1GhHQ6dGhnLlNHZlJhvy-XHbIitxAcOXp/view?usp=drivesdk</t>
  </si>
  <si>
    <t>MARCH 2021</t>
  </si>
  <si>
    <t>1DzXj8qDrrABO_7427ytRTJvmtVAfja76</t>
  </si>
  <si>
    <t>https://drive.google.com/file/d/1DzXj8qDrrABO_7427ytRTJvmtVAfja76/view?usp=drivesdk</t>
  </si>
  <si>
    <t>FAMILY RESOURCES - SPIRIT WEAR</t>
  </si>
  <si>
    <t>SPIRIT WEAR</t>
  </si>
  <si>
    <t>ERICA SCOTT</t>
  </si>
  <si>
    <t>FOR FRC TO BENEFIT STUDENTS</t>
  </si>
  <si>
    <t>TSHIRTS</t>
  </si>
  <si>
    <t>karen.spencer@hardin.kyschool.us</t>
  </si>
  <si>
    <t>1aAnTWZb2J_sXMM_wHhShr7YcelEoBAC1</t>
  </si>
  <si>
    <t>https://drive.google.com/file/d/1aAnTWZb2J_sXMM_wHhShr7YcelEoBAC1/view?usp=drivesdk</t>
  </si>
  <si>
    <t>Document successfully created; Document successfully merged; PDF created; Emails Sent: [To: karen.spencer@hardin.kyschool.us; no-reply: true]; Manually run by brandy.new@hardin.kyschools.us; Timestamp: Jul 13 2020 9:57 AM</t>
  </si>
  <si>
    <t>FAMILY RESOURCE - GREAT AMERCAN</t>
  </si>
  <si>
    <t>GREAT AMERICAN - CANDY</t>
  </si>
  <si>
    <t>FRC TO BENEFIT MEADOW VIEW STUDENTS</t>
  </si>
  <si>
    <t>CANDY</t>
  </si>
  <si>
    <t>SEPT/OCT 2020</t>
  </si>
  <si>
    <t>1yUKQf4T15dW3_L-px_sEo4a5Ow7qvNsn</t>
  </si>
  <si>
    <t>https://drive.google.com/file/d/1yUKQf4T15dW3_L-px_sEo4a5Ow7qvNsn/view?usp=drivesdk</t>
  </si>
  <si>
    <t>BETA FUND</t>
  </si>
  <si>
    <t>BETA DANCE</t>
  </si>
  <si>
    <t>ANGELA QUILLIN</t>
  </si>
  <si>
    <t>BETA CONVENTION  AND SUPPLIES</t>
  </si>
  <si>
    <t>BANCE</t>
  </si>
  <si>
    <t>MAY 2021</t>
  </si>
  <si>
    <t>18CEQ6BFWLLHfL88XVVwxWVePw9nZCt3m</t>
  </si>
  <si>
    <t>https://drive.google.com/file/d/18CEQ6BFWLLHfL88XVVwxWVePw9nZCt3m/view?usp=drivesdk</t>
  </si>
  <si>
    <t>Document successfully created; Document successfully merged; PDF created; Emails Sent: [To: karen.spencer@hardin.kyschools.us; no-reply: true]; Manually run by brandy.new@hardin.kyschools.us; Timestamp: Jul 13 2020 9:58 AM</t>
  </si>
  <si>
    <t>Starting at Mon Jul 13 2020 09:49:57 GMT-0400 (EDT)</t>
  </si>
  <si>
    <t>1tbm7pdXzuMGCgsZI-gpRJEOcQFi2PJOg</t>
  </si>
  <si>
    <t>https://drive.google.com/file/d/1tbm7pdXzuMGCgsZI-gpRJEOcQFi2PJOg/view?usp=drivesdk</t>
  </si>
  <si>
    <t>Document successfully created; Document successfully merged; PDF created; Emails Sent: [To: melessa.bowen@hardin.kyschools.us; no-reply: true]; Manually run by brandy.new@hardin.kyschools.us; Timestamp: Jul 13 2020 9:58 AM</t>
  </si>
  <si>
    <t>1obIqeKwfbEgW5qYFhpMWSNhlrl5Fohm4</t>
  </si>
  <si>
    <t>https://drive.google.com/file/d/1obIqeKwfbEgW5qYFhpMWSNhlrl5Fohm4/view?usp=drivesdk</t>
  </si>
  <si>
    <t>1P4yjvqDUayQMpl3WCbd1nW7J5T3wDgv2</t>
  </si>
  <si>
    <t>https://drive.google.com/file/d/1P4yjvqDUayQMpl3WCbd1nW7J5T3wDgv2/view?usp=drivesdk</t>
  </si>
  <si>
    <t>Document successfully created; Document successfully merged; PDF created; Emails Sent: [To: jennifer.wilcox2@hardin.kyschools.us; no-reply: true]; Manually run by brandy.new@hardin.kyschools.us; Timestamp: Jul 13 2020 9:58 AM</t>
  </si>
  <si>
    <t>1RiEm6Y4VGu9UyYkgCPZt7NVYB9h7auGL</t>
  </si>
  <si>
    <t>https://drive.google.com/file/d/1RiEm6Y4VGu9UyYkgCPZt7NVYB9h7auGL/view?usp=drivesdk</t>
  </si>
  <si>
    <t>Document successfully created; Document successfully merged; PDF created; Emails Sent: [To: jennifer.wilcox2@hardin.kyschools.us; no-reply: true]; Manually run by brandy.new@hardin.kyschools.us; Timestamp: Jul 13 2020 9:59 AM</t>
  </si>
  <si>
    <t>14R-jidmxckzoMivqlkpxdFI5-VVmCNrM</t>
  </si>
  <si>
    <t>https://drive.google.com/file/d/14R-jidmxckzoMivqlkpxdFI5-VVmCNrM/view?usp=drivesdk</t>
  </si>
  <si>
    <t>Document successfully created; Document successfully merged; PDF created; Emails Sent: [To: jennifer.wilcox2@hardin.kyschools.us; no-reply: true]; Manually run by brandy.new@hardin.kyschools.us; Timestamp: Jul 13 2020 10:01 AM</t>
  </si>
  <si>
    <t>1O2rL1VIw0oqezbDhVsZt151JXz16HqjI</t>
  </si>
  <si>
    <t>https://drive.google.com/file/d/1O2rL1VIw0oqezbDhVsZt151JXz16HqjI/view?usp=drivesdk</t>
  </si>
  <si>
    <t>Document successfully created; Document successfully merged; PDF created; Emails Sent: [To: jennifer.wilcox2@hardin.kyschools.us; no-reply: true]; Manually run by brandy.new@hardin.kyschools.us; Timestamp: Jul 13 2020 10:02 AM</t>
  </si>
  <si>
    <t>1a-ShjXmWANWMnmvtHVHA_S_tVTUIL3rd</t>
  </si>
  <si>
    <t>https://drive.google.com/file/d/1a-ShjXmWANWMnmvtHVHA_S_tVTUIL3rd/view?usp=drivesdk</t>
  </si>
  <si>
    <t>1HPeYBwgBSRbELCuyklJAV3hBeVdcPzb9</t>
  </si>
  <si>
    <t>https://drive.google.com/file/d/1HPeYBwgBSRbELCuyklJAV3hBeVdcPzb9/view?usp=drivesdk</t>
  </si>
  <si>
    <t>1JonwgH4r_cRxH-GQnzkPgwWVIggpg5XH</t>
  </si>
  <si>
    <t>https://drive.google.com/file/d/1JonwgH4r_cRxH-GQnzkPgwWVIggpg5XH/view?usp=drivesdk</t>
  </si>
  <si>
    <t>Document successfully created; Document successfully merged; PDF created; Emails Sent: [To: Rebecca.moore2@hardin.kyschools.us; no-reply: true]; Manually run by brandy.new@hardin.kyschools.us; Timestamp: Jul 13 2020 10:02 AM</t>
  </si>
  <si>
    <t>1vvuom-iOUNsjj0fV-W0tMHB4R_hzej3H</t>
  </si>
  <si>
    <t>https://drive.google.com/file/d/1vvuom-iOUNsjj0fV-W0tMHB4R_hzej3H/view?usp=drivesdk</t>
  </si>
  <si>
    <t>1oh8-7LYE-eH9dJwNxM6OmjlUlSoVHoTx</t>
  </si>
  <si>
    <t>https://drive.google.com/file/d/1oh8-7LYE-eH9dJwNxM6OmjlUlSoVHoTx/view?usp=drivesdk</t>
  </si>
  <si>
    <t>1avwPyCwLZR0jX9pLY6LtbYW1ghAnfYQf</t>
  </si>
  <si>
    <t>https://drive.google.com/file/d/1avwPyCwLZR0jX9pLY6LtbYW1ghAnfYQf/view?usp=drivesdk</t>
  </si>
  <si>
    <t>Document successfully created; Document successfully merged; PDF created; Emails Sent: [To: Rebecca.moore2@hardin.kyschools.us; no-reply: true]; Manually run by brandy.new@hardin.kyschools.us; Timestamp: Jul 13 2020 10:03 AM</t>
  </si>
  <si>
    <t>1IVQeu5AAopXNdYNdg0uFXw_4VmdV7JJh</t>
  </si>
  <si>
    <t>https://drive.google.com/file/d/1IVQeu5AAopXNdYNdg0uFXw_4VmdV7JJh/view?usp=drivesdk</t>
  </si>
  <si>
    <t>1s-x-FHPEX8GSEhDLKnj96x8_1GlJRn6T</t>
  </si>
  <si>
    <t>https://drive.google.com/file/d/1s-x-FHPEX8GSEhDLKnj96x8_1GlJRn6T/view?usp=drivesdk</t>
  </si>
  <si>
    <t>15lLwfvQUDbLcCShBxMwCgcYQLvVB3N23</t>
  </si>
  <si>
    <t>https://drive.google.com/file/d/15lLwfvQUDbLcCShBxMwCgcYQLvVB3N23/view?usp=drivesdk</t>
  </si>
  <si>
    <t>1HkRmv1Q6MoJQuYqDtrVzaeQGfozS-e-j</t>
  </si>
  <si>
    <t>https://drive.google.com/file/d/1HkRmv1Q6MoJQuYqDtrVzaeQGfozS-e-j/view?usp=drivesdk</t>
  </si>
  <si>
    <t>Document successfully created; Document successfully merged; PDF created; Emails Sent: [To: Rebecca.moore2@hardin.kyschools.us; no-reply: true]; Manually run by brandy.new@hardin.kyschools.us; Timestamp: Jul 13 2020 10:04 AM</t>
  </si>
  <si>
    <t>10vBZlloKBs7R_2iysaJ7a5G4xO7qUdb_</t>
  </si>
  <si>
    <t>https://drive.google.com/file/d/10vBZlloKBs7R_2iysaJ7a5G4xO7qUdb_/view?usp=drivesdk</t>
  </si>
  <si>
    <t>10gtEqMBLZg3PzfPXnlXkS2lCb_YenSBV</t>
  </si>
  <si>
    <t>https://drive.google.com/file/d/10gtEqMBLZg3PzfPXnlXkS2lCb_YenSBV/view?usp=drivesdk</t>
  </si>
  <si>
    <t>1SDNyGoxLbWFgLBoox3-l1QOfqztw3bDc</t>
  </si>
  <si>
    <t>https://drive.google.com/file/d/1SDNyGoxLbWFgLBoox3-l1QOfqztw3bDc/view?usp=drivesdk</t>
  </si>
  <si>
    <t>1zqa7twA1ASAD4iLEzhbf2OTZAq1HVi6u</t>
  </si>
  <si>
    <t>https://drive.google.com/file/d/1zqa7twA1ASAD4iLEzhbf2OTZAq1HVi6u/view?usp=drivesdk</t>
  </si>
  <si>
    <t>Document successfully created; Document successfully merged; PDF created; Emails Sent: [To: Rebecca.moore2@hardin.kyschools.us; no-reply: true]; Manually run by brandy.new@hardin.kyschools.us; Timestamp: Jul 13 2020 10:05 AM</t>
  </si>
  <si>
    <t>1ixV_fI96FR8ivvWshc0KUGsPCu3wjVFL</t>
  </si>
  <si>
    <t>https://drive.google.com/file/d/1ixV_fI96FR8ivvWshc0KUGsPCu3wjVFL/view?usp=drivesdk</t>
  </si>
  <si>
    <t>Date(s) scheduled:</t>
  </si>
  <si>
    <t>CrownePoint Discount Cards</t>
  </si>
  <si>
    <t>To raise funds for end of the year activities such as field day, awards day, and field trips.</t>
  </si>
  <si>
    <t>Discount cards to various businesses in  our community</t>
  </si>
  <si>
    <t>All students</t>
  </si>
  <si>
    <t>17QgIbNBG2kcFCagliiPzAaRn_6fxYYFi</t>
  </si>
  <si>
    <t>https://drive.google.com/a/hardin.kyschools.us/file/d/17QgIbNBG2kcFCagliiPzAaRn_6fxYYFi/view?usp=drivesdk</t>
  </si>
  <si>
    <t>Document successfully created; Document successfully merged; PDF created; Emails Sent: [To: jennifer.wilcox2@hardin.kyschools.us; no-reply: true]; Manually run by brandy.new@hardin.kyschools.us; Timestamp: Jan 29 2020 11:46 AM</t>
  </si>
  <si>
    <t>Sky's the Limit Spirit Night</t>
  </si>
  <si>
    <t>To raise funds for end of the year activities like field day, awards day, field trips and behavior incentives.</t>
  </si>
  <si>
    <t>Attend Sky's the Limit to partake in the activities the place has to offer.  % of sales will go to school.</t>
  </si>
  <si>
    <t>ALL students of HES</t>
  </si>
  <si>
    <t>January and/or February</t>
  </si>
  <si>
    <t>chaperones/parents of students, Tiphanie Chitwood PTO officers</t>
  </si>
  <si>
    <t>11ubarmexaLVoQz98elK3whfl0G_FvBcU</t>
  </si>
  <si>
    <t>https://drive.google.com/a/hardin.kyschools.us/file/d/11ubarmexaLVoQz98elK3whfl0G_FvBcU/view?usp=drivesdk</t>
  </si>
  <si>
    <t>Document successfully created; Document successfully merged; PDF created; Emails Sent: [To: jennifer.wilcox2@hardin.kyschools.us; no-reply: true]; Manually run by brandy.new@hardin.kyschools.us; Timestamp: Jan 29 2020 11:47 AM</t>
  </si>
  <si>
    <t>Read- A-Thon</t>
  </si>
  <si>
    <t>To raise funds for end of year activities like field day, awards day and field trips.</t>
  </si>
  <si>
    <t>Students collect pledges/money for reading designated amount of time set</t>
  </si>
  <si>
    <t>ALL HES students</t>
  </si>
  <si>
    <t>parents of students, PTO members, Rebecca Powell, teachers</t>
  </si>
  <si>
    <t>1-ay4oRHoOIJn5Xq7my9SjS8f5Z7IDwJK</t>
  </si>
  <si>
    <t>https://drive.google.com/a/hardin.kyschools.us/file/d/1-ay4oRHoOIJn5Xq7my9SjS8f5Z7IDwJK/view?usp=drivesdk</t>
  </si>
  <si>
    <t>Glow Party</t>
  </si>
  <si>
    <t>To raise funds for end of year activities like field day, awards day behavior celebrations and field trips.</t>
  </si>
  <si>
    <t>Student pay cost to participate in various activities and receive items that glow. Glow necklaces/bracelets, glow games etc</t>
  </si>
  <si>
    <t>April 23 or 24</t>
  </si>
  <si>
    <t>various Heartland staff, PTO officers, chaperones/parents</t>
  </si>
  <si>
    <t>1axKXhwKR9QcUrwiUHlhpSDEr6DCb33_U</t>
  </si>
  <si>
    <t>https://drive.google.com/a/hardin.kyschools.us/file/d/1axKXhwKR9QcUrwiUHlhpSDEr6DCb33_U/view?usp=drivesdk</t>
  </si>
  <si>
    <t>Texas Roadhouse Spirit Nights</t>
  </si>
  <si>
    <t>5th Grade Field Trip</t>
  </si>
  <si>
    <t>5th grade students</t>
  </si>
  <si>
    <t>Monthly</t>
  </si>
  <si>
    <t>Jessi Riggs, PTT President</t>
  </si>
  <si>
    <t>phyllis.richardson@hardin.kyschools.us</t>
  </si>
  <si>
    <t>1SfE00WCOSXxg4HoiayQZZ9uJONldVxOJ</t>
  </si>
  <si>
    <t>https://drive.google.com/a/hardin.kyschools.us/file/d/1SfE00WCOSXxg4HoiayQZZ9uJONldVxOJ/view?usp=drivesdk</t>
  </si>
  <si>
    <t>Document successfully created; Document successfully merged; PDF created; Emails Sent: [To: phyllis.richardson@hardin.kyschools.us; no-reply: true]; Manually run by brandy.new@hardin.kyschools.us; Timestamp: Jan 29 2020 11:47 AM</t>
  </si>
  <si>
    <t>Spring Festival/Event</t>
  </si>
  <si>
    <t>Lakewood Parent Teacher Team</t>
  </si>
  <si>
    <t>Raise funds for awards, playground maintenance, and supplies for teachers</t>
  </si>
  <si>
    <t>Food, auction items, games, etc.</t>
  </si>
  <si>
    <t>All students PreK-5th grade</t>
  </si>
  <si>
    <t>Spring 2020</t>
  </si>
  <si>
    <t>1-pCKlWcuQU_AweyM0N3WeEVBJSS3slJ3</t>
  </si>
  <si>
    <t>https://drive.google.com/a/hardin.kyschools.us/file/d/1-pCKlWcuQU_AweyM0N3WeEVBJSS3slJ3/view?usp=drivesdk</t>
  </si>
  <si>
    <t>Document successfully created; Document successfully merged; PDF created; Emails Sent: [To: phyllis.richardson@hardin.kyschools.us; no-reply: true]; Manually run by brandy.new@hardin.kyschools.us; Timestamp: Jan 29 2020 11:48 AM</t>
  </si>
  <si>
    <t>Morgan Kaster</t>
  </si>
  <si>
    <t>New playground equipment for new school</t>
  </si>
  <si>
    <t>donations per activity</t>
  </si>
  <si>
    <t>TBD March 2020</t>
  </si>
  <si>
    <t>Morgan Kaster, Chad Sweeney</t>
  </si>
  <si>
    <t>1p88uuOwTOUlGJU74oVuNGPHvEFKJatPe</t>
  </si>
  <si>
    <t>https://drive.google.com/a/hardin.kyschools.us/file/d/1p88uuOwTOUlGJU74oVuNGPHvEFKJatPe/view?usp=drivesdk</t>
  </si>
  <si>
    <t>Document successfully created; Document successfully merged; PDF created; Emails Sent: [To: STEFANIE.POLIN@HARDIN.KYSCHOOLS.US; no-reply: true]; Manually run by brandy.new@hardin.kyschools.us; Timestamp: Jan 29 2020 11:48 AM</t>
  </si>
  <si>
    <t>boosterthon</t>
  </si>
  <si>
    <t>new playground</t>
  </si>
  <si>
    <t>Feb 2020</t>
  </si>
  <si>
    <t>Morgan Kaster, Gena Jeffries and Chad Sweeney</t>
  </si>
  <si>
    <t>1LoeyFkgBmhirpUnnGtd95NPyTjOMMCXO</t>
  </si>
  <si>
    <t>https://drive.google.com/a/hardin.kyschools.us/file/d/1LoeyFkgBmhirpUnnGtd95NPyTjOMMCXO/view?usp=drivesdk</t>
  </si>
  <si>
    <t>Square 1 Art</t>
  </si>
  <si>
    <t>Funds, for materials, field trips, etc</t>
  </si>
  <si>
    <t>Student art printed on items</t>
  </si>
  <si>
    <t>Jan-April</t>
  </si>
  <si>
    <t>1TjApnojhW3PurBX0Zix1k3HUmbegko-J</t>
  </si>
  <si>
    <t>https://drive.google.com/a/hardin.kyschools.us/file/d/1TjApnojhW3PurBX0Zix1k3HUmbegko-J/view?usp=drivesdk</t>
  </si>
  <si>
    <t>Document successfully created; Document successfully merged; PDF created; Emails Sent: [To: heather.kee@hardin.kyschools.us; no-reply: true]; Manually run by brandy.new@hardin.kyschools.us; Timestamp: Jan 29 2020 11:48 AM</t>
  </si>
  <si>
    <t>Gatti's Spirit Night</t>
  </si>
  <si>
    <t>School needs</t>
  </si>
  <si>
    <t>None- Commission from sales</t>
  </si>
  <si>
    <t>Feb.-May</t>
  </si>
  <si>
    <t>None</t>
  </si>
  <si>
    <t>1pQHKTp5tPuGdguyWZVngn8haLaCnUt9E</t>
  </si>
  <si>
    <t>https://drive.google.com/a/hardin.kyschools.us/file/d/1pQHKTp5tPuGdguyWZVngn8haLaCnUt9E/view?usp=drivesdk</t>
  </si>
  <si>
    <t>Cap and Gown Pictures</t>
  </si>
  <si>
    <t>Purchase a new lawn mower</t>
  </si>
  <si>
    <t>North Park grounds</t>
  </si>
  <si>
    <t>March 2020</t>
  </si>
  <si>
    <t>1X3BhdzGQEYloz0Xr5MuEnhD-ZYGiA7CO</t>
  </si>
  <si>
    <t>https://drive.google.com/a/hardin.kyschools.us/file/d/1X3BhdzGQEYloz0Xr5MuEnhD-ZYGiA7CO/view?usp=drivesdk</t>
  </si>
  <si>
    <t>Document successfully created; Document successfully merged; PDF created; Emails Sent: [To: laura.whelan@hardin.kyschools.us; no-reply: true]; Manually run by brandy.new@hardin.kyschools.us; Timestamp: Jan 29 2020 11:49 AM</t>
  </si>
  <si>
    <t>Confection Perfection</t>
  </si>
  <si>
    <t>PTSA- Christy Cox</t>
  </si>
  <si>
    <t xml:space="preserve">funds will be deposited into general account and used to finance approved budget to support school activities. </t>
  </si>
  <si>
    <t>cookie dough, cakes, pizza and a variety of online items.</t>
  </si>
  <si>
    <t>PTSA- Christy Cox, Carrie Weber, Kristy Lawson</t>
  </si>
  <si>
    <t>October 15-25, 2019</t>
  </si>
  <si>
    <t>Christy Cox, Carrie Weber, Ms Nickell</t>
  </si>
  <si>
    <t>14ZGoKDR0YAeOz_CZQdtv3fBF8htzCDPS</t>
  </si>
  <si>
    <t>https://drive.google.com/a/hardin.kyschools.us/file/d/14ZGoKDR0YAeOz_CZQdtv3fBF8htzCDPS/view?usp=drivesdk</t>
  </si>
  <si>
    <t>Document successfully created; Document successfully merged; PDF created; Emails Sent: [To: kimberly.coates@hardin.kyschools.us; no-reply: true]; Manually run by brandy.new@hardin.kyschools.us; Timestamp: Sep 25 2019 10:22 AM</t>
  </si>
  <si>
    <t>Spirit Nights</t>
  </si>
  <si>
    <t>Christy Cox</t>
  </si>
  <si>
    <t>to support activities and items needed at EHMS</t>
  </si>
  <si>
    <t>Zaxby, Impellizeris, Topp't &amp; Papa Johns  Spirit Nights- percentage of sales from local restaurants</t>
  </si>
  <si>
    <t>2019-20 School Year</t>
  </si>
  <si>
    <t>Christy Cox, Carrie Weber, Kristy Bacon</t>
  </si>
  <si>
    <t>16qLgNTLVwpwcvUxpG4KKnVpPr_FZFN82</t>
  </si>
  <si>
    <t>https://drive.google.com/a/hardin.kyschools.us/file/d/16qLgNTLVwpwcvUxpG4KKnVpPr_FZFN82/view?usp=drivesdk</t>
  </si>
  <si>
    <t>PTSA- CHRISTY COX</t>
  </si>
  <si>
    <t>To provide a fun community event for the families of EHMS. To rent inflatables for students &amp; supplies for teacher classrooms.</t>
  </si>
  <si>
    <t>food trucks, local vendors, $3 admission to help cover cost of rentals</t>
  </si>
  <si>
    <t>September 20, 2019</t>
  </si>
  <si>
    <t>PTSA- Christy Cox, Lora Boling, Carrie Weber, Dennie Dowell</t>
  </si>
  <si>
    <t>15iwUbzSz-gdpDRetto-pkeMX80lpK9dM</t>
  </si>
  <si>
    <t>https://drive.google.com/a/hardin.kyschools.us/file/d/15iwUbzSz-gdpDRetto-pkeMX80lpK9dM/view?usp=drivesdk</t>
  </si>
  <si>
    <t>Spirit Sales</t>
  </si>
  <si>
    <t>To help fund 5th grade class trip</t>
  </si>
  <si>
    <t>GCB spirit wear</t>
  </si>
  <si>
    <t>5th Grade Students</t>
  </si>
  <si>
    <t>Sept 20 - Oct 4, 2019</t>
  </si>
  <si>
    <t>1e_pa9av4-9ReNoNCVmZfC7WxO1lEuub0</t>
  </si>
  <si>
    <t>https://drive.google.com/a/hardin.kyschools.us/file/d/1e_pa9av4-9ReNoNCVmZfC7WxO1lEuub0/view?usp=drivesdk</t>
  </si>
  <si>
    <t>Document successfully created; Document successfully merged; PDF created; Emails Sent: [To: mary.conder@hardin.kyschools.us; no-reply: true]; Manually run by brandy.new@hardin.kyschools.us; Timestamp: Sep 25 2019 10:22 AM</t>
  </si>
  <si>
    <t>Zaxby's Night</t>
  </si>
  <si>
    <t>Kim Mays</t>
  </si>
  <si>
    <t>Raise funds to benefit GCB students</t>
  </si>
  <si>
    <t>Commission off food sales</t>
  </si>
  <si>
    <t>Oct 2019-May 2020</t>
  </si>
  <si>
    <t>1kjGUoc-njgNKkp9LgMLIVcsyZyT8cMp2</t>
  </si>
  <si>
    <t>https://drive.google.com/a/hardin.kyschools.us/file/d/1kjGUoc-njgNKkp9LgMLIVcsyZyT8cMp2/view?usp=drivesdk</t>
  </si>
  <si>
    <t>Document successfully created; Document successfully merged; PDF created; Emails Sent: [To: mary.conder@hardin.kyschools.us; no-reply: true]; Manually run by brandy.new@hardin.kyschools.us; Timestamp: Sep 25 2019 10:23 AM</t>
  </si>
  <si>
    <t>Coke Sales</t>
  </si>
  <si>
    <t>To support GCB students</t>
  </si>
  <si>
    <t>Cases of soft drinks/water</t>
  </si>
  <si>
    <t>Sept 23-27, 2019</t>
  </si>
  <si>
    <t>1iY9tShwWv0Ab6y-xFhIth92fBae46A5p</t>
  </si>
  <si>
    <t>https://drive.google.com/a/hardin.kyschools.us/file/d/1iY9tShwWv0Ab6y-xFhIth92fBae46A5p/view?usp=drivesdk</t>
  </si>
  <si>
    <t>Raise money to benefit GCB Students</t>
  </si>
  <si>
    <t>cases of soft drinks/water</t>
  </si>
  <si>
    <t>1m8FKbFyXGM3nf6HK8DZncF9BqVJCnYo_</t>
  </si>
  <si>
    <t>https://drive.google.com/a/hardin.kyschools.us/file/d/1m8FKbFyXGM3nf6HK8DZncF9BqVJCnYo_/view?usp=drivesdk</t>
  </si>
  <si>
    <t>Texas Roadhouse Nights</t>
  </si>
  <si>
    <t>October 2019-May 2020</t>
  </si>
  <si>
    <t>1XfeXhcpjekTM0NCC2B38VmrgFkvL5Nh6</t>
  </si>
  <si>
    <t>https://drive.google.com/a/hardin.kyschools.us/file/d/1XfeXhcpjekTM0NCC2B38VmrgFkvL5Nh6/view?usp=drivesdk</t>
  </si>
  <si>
    <t>Kroger Rewards</t>
  </si>
  <si>
    <t>commission off kroger reward sales</t>
  </si>
  <si>
    <t>Sept 2019-May 2020</t>
  </si>
  <si>
    <t>1JijdZV7CokA_5toEp_S90JKLkL6l7PKr</t>
  </si>
  <si>
    <t>https://drive.google.com/a/hardin.kyschools.us/file/d/1JijdZV7CokA_5toEp_S90JKLkL6l7PKr/view?usp=drivesdk</t>
  </si>
  <si>
    <t>Fit Pit Work Out-A-Thon</t>
  </si>
  <si>
    <t>Chad Sweeney</t>
  </si>
  <si>
    <t>new school track</t>
  </si>
  <si>
    <t>donations per workout</t>
  </si>
  <si>
    <t>ltes track</t>
  </si>
  <si>
    <t xml:space="preserve"> March 2020 TBD</t>
  </si>
  <si>
    <t>1NvYq3xzBK9lhj60pmqW9XnCew4ayu_45</t>
  </si>
  <si>
    <t>https://drive.google.com/a/hardin.kyschools.us/file/d/1NvYq3xzBK9lhj60pmqW9XnCew4ayu_45/view?usp=drivesdk</t>
  </si>
  <si>
    <t>Document successfully created; Document successfully merged; PDF created; Emails Sent: [To: STEFANIE.POLIN@HARDIN.KYSCHOOLS.US; no-reply: true]; Manually run by brandy.new@hardin.kyschools.us; Timestamp: Sep 25 2019 10:24 AM</t>
  </si>
  <si>
    <t>PE Tshirt Sales</t>
  </si>
  <si>
    <t>new track</t>
  </si>
  <si>
    <t>shirts</t>
  </si>
  <si>
    <t>ltes</t>
  </si>
  <si>
    <t>January 2020</t>
  </si>
  <si>
    <t>1oSq0K2JSbYaq9zaI2R99g09z0h083OII</t>
  </si>
  <si>
    <t>https://drive.google.com/a/hardin.kyschools.us/file/d/1oSq0K2JSbYaq9zaI2R99g09z0h083OII/view?usp=drivesdk</t>
  </si>
  <si>
    <t>Walk -A-Thon</t>
  </si>
  <si>
    <t>sign-up fee to walk a mile</t>
  </si>
  <si>
    <t>Oct. 3, 2019</t>
  </si>
  <si>
    <t>PTA, School Staff, and Community Partners</t>
  </si>
  <si>
    <t>13ir0qGh6d39tjjFBpW4Vb1zyZEaYbvB-</t>
  </si>
  <si>
    <t>https://drive.google.com/a/hardin.kyschools.us/file/d/13ir0qGh6d39tjjFBpW4Vb1zyZEaYbvB-/view?usp=drivesdk</t>
  </si>
  <si>
    <t>Rineyville Elementary Basketball Team</t>
  </si>
  <si>
    <t>To purchase items for the team</t>
  </si>
  <si>
    <t>Tickets to walk through the haunted house</t>
  </si>
  <si>
    <t>RVES Basketball Team</t>
  </si>
  <si>
    <t>10/19/19 and 10/26/19</t>
  </si>
  <si>
    <t>John Akers (Basketball Coach)</t>
  </si>
  <si>
    <t>rebecca.moore2@hardin.kyschools.us</t>
  </si>
  <si>
    <t>1QgZ1zuyHM1SyTxI5nWqnHlKPmcq2JHWB</t>
  </si>
  <si>
    <t>https://drive.google.com/a/hardin.kyschools.us/file/d/1QgZ1zuyHM1SyTxI5nWqnHlKPmcq2JHWB/view?usp=drivesdk</t>
  </si>
  <si>
    <t>Document successfully created; Document successfully merged; PDF created; Emails Sent: [To: rebecca.moore2@hardin.kyschools.us; no-reply: true]; Manually run by brandy.new@hardin.kyschools.us; Timestamp: Sep 25 2019 10:24 AM</t>
  </si>
  <si>
    <t>To purchase items for kids</t>
  </si>
  <si>
    <t>Food that is ordered from the restaurant</t>
  </si>
  <si>
    <t>12/3/19, 2/25/20, and 5/27/20</t>
  </si>
  <si>
    <t>12ukDFyFNvUdUOw5-Xdizxiw1tSwi6ZKP</t>
  </si>
  <si>
    <t>https://drive.google.com/a/hardin.kyschools.us/file/d/12ukDFyFNvUdUOw5-Xdizxiw1tSwi6ZKP/view?usp=drivesdk</t>
  </si>
  <si>
    <t>Mark's Feed Store</t>
  </si>
  <si>
    <t>To raise money for students and families</t>
  </si>
  <si>
    <t xml:space="preserve">Food at restaurant </t>
  </si>
  <si>
    <t>9/19/19</t>
  </si>
  <si>
    <t>Chenoah Clark</t>
  </si>
  <si>
    <t>1K7jcXDXL28_Zg6hN3Lte-T1AU4Y27o8Q</t>
  </si>
  <si>
    <t>https://drive.google.com/a/hardin.kyschools.us/file/d/1K7jcXDXL28_Zg6hN3Lte-T1AU4Y27o8Q/view?usp=drivesdk</t>
  </si>
  <si>
    <t>Document successfully created; Document successfully merged; PDF created; Emails Sent: [To: rebecca.moore2@hardin.kyschools.us; no-reply: true]; Manually run by brandy.new@hardin.kyschools.us; Timestamp: Sep 25 2019 10:25 AM</t>
  </si>
  <si>
    <t>TAMMY RIGGS</t>
  </si>
  <si>
    <t>LIBRARY BOOKS AND SUPPLIES</t>
  </si>
  <si>
    <t>FALL\WINTER 2019-2020</t>
  </si>
  <si>
    <t>1qJrBwVRuJ08lsByIzxB_7PY3FM5xXQc7</t>
  </si>
  <si>
    <t>https://drive.google.com/a/hardin.kyschools.us/file/d/1qJrBwVRuJ08lsByIzxB_7PY3FM5xXQc7/view?usp=drivesdk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</si>
  <si>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9:43 AM</t>
  </si>
  <si>
    <t>NICOLE KISER</t>
  </si>
  <si>
    <t>SCHOOL SUPPLIES/INSTRUCTIONAL MATERIALS</t>
  </si>
  <si>
    <t>FALL/WINTER/SPRING 2019-2020</t>
  </si>
  <si>
    <t>1DDldc0HDxlOg-LhLH72YV8-qZMGGk-rc</t>
  </si>
  <si>
    <t>https://drive.google.com/a/hardin.kyschools.us/file/d/1DDldc0HDxlOg-LhLH72YV8-qZMGGk-rc/view?usp=drivesdk</t>
  </si>
  <si>
    <t>SPIRITWEAR</t>
  </si>
  <si>
    <t>FALL 2019</t>
  </si>
  <si>
    <t>1jAgE3jM7gkHY49ow2SQ9xK3WAPJilMMl</t>
  </si>
  <si>
    <t>https://drive.google.com/a/hardin.kyschools.us/file/d/1jAgE3jM7gkHY49ow2SQ9xK3WAPJilMMl/view?usp=drivesdk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</si>
  <si>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9:44 AM</t>
  </si>
  <si>
    <t>YEARBOOK</t>
  </si>
  <si>
    <t>JESSICA BASHAM</t>
  </si>
  <si>
    <t>FALL/WINTER 2019</t>
  </si>
  <si>
    <t>12PhZa-S9NpbV0mb_KnHHFftBqH4-oblG</t>
  </si>
  <si>
    <t>https://drive.google.com/a/hardin.kyschools.us/file/d/12PhZa-S9NpbV0mb_KnHHFftBqH4-oblG/view?usp=drivesdk</t>
  </si>
  <si>
    <t>FALL FESTIVAL</t>
  </si>
  <si>
    <t>SCHOOL NEEDS/CLASSROOM SUPPLIES</t>
  </si>
  <si>
    <t>GAMES/ACTIVITIES/FOOD</t>
  </si>
  <si>
    <t>1uFBiaRGC4K9JE6W-GLTkgrhmGADdxigg</t>
  </si>
  <si>
    <t>https://drive.google.com/a/hardin.kyschools.us/file/d/1uFBiaRGC4K9JE6W-GLTkgrhmGADdxigg/view?usp=drivesdk</t>
  </si>
  <si>
    <t>POPCORNOPOLIS</t>
  </si>
  <si>
    <t>SCHOOL NEEDS/ CLASSROOM SUPPLIES</t>
  </si>
  <si>
    <t>POPCORN</t>
  </si>
  <si>
    <t>1VWLoLcpEhtg4j4YO9ScZWqbTUz_Wm4nv</t>
  </si>
  <si>
    <t>https://drive.google.com/a/hardin.kyschools.us/file/d/1VWLoLcpEhtg4j4YO9ScZWqbTUz_Wm4nv/view?usp=drivesdk</t>
  </si>
  <si>
    <t>Provide yearbooks for purchase</t>
  </si>
  <si>
    <t>All Year</t>
  </si>
  <si>
    <t>1tl2YZ774QPfAiDWrBogKuZrH3ogkxZOZ</t>
  </si>
  <si>
    <t>https://drive.google.com/a/hardin.kyschools.us/file/d/1tl2YZ774QPfAiDWrBogKuZrH3ogkxZOZ/view?usp=drivesdk</t>
  </si>
  <si>
    <t>Heather Kee</t>
  </si>
  <si>
    <t>Supplemental supplies, materials, field trips</t>
  </si>
  <si>
    <t>September 2019, January 2020, March 2020</t>
  </si>
  <si>
    <t>Heather Kee, Sue Ellen Langley</t>
  </si>
  <si>
    <t>12dck-V4AvmcWCJR-7HNOsZYRoMNFy3Zb</t>
  </si>
  <si>
    <t>https://drive.google.com/a/hardin.kyschools.us/file/d/12dck-V4AvmcWCJR-7HNOsZYRoMNFy3Zb/view?usp=drivesdk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</si>
  <si>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9:45 AM</t>
  </si>
  <si>
    <t>Donations to AHA</t>
  </si>
  <si>
    <t>American Heart Assocation</t>
  </si>
  <si>
    <t>February 2020</t>
  </si>
  <si>
    <t>1bI2Tnp15b5AR7DqGO0uq3DNYm2dohihs</t>
  </si>
  <si>
    <t>https://drive.google.com/a/hardin.kyschools.us/file/d/1bI2Tnp15b5AR7DqGO0uq3DNYm2dohihs/view?usp=drivesdk</t>
  </si>
  <si>
    <t>Fall Bookfair</t>
  </si>
  <si>
    <t>Books, technology, and supplies for library</t>
  </si>
  <si>
    <t>books, posters, etc.</t>
  </si>
  <si>
    <t>September 2019</t>
  </si>
  <si>
    <t>1qSGXCiI8k6SnyC_3vZeoFja3FEiqRSmS</t>
  </si>
  <si>
    <t>https://drive.google.com/a/hardin.kyschools.us/file/d/1qSGXCiI8k6SnyC_3vZeoFja3FEiqRSmS/view?usp=drivesdk</t>
  </si>
  <si>
    <t>Spring Bookfair</t>
  </si>
  <si>
    <t>1lgnI4Y9IHxfn5-2_619KiUZyex_sDDXI</t>
  </si>
  <si>
    <t>https://drive.google.com/a/hardin.kyschools.us/file/d/1lgnI4Y9IHxfn5-2_619KiUZyex_sDDXI/view?usp=drivesdk</t>
  </si>
  <si>
    <t>Computers for Education</t>
  </si>
  <si>
    <t>Technology for classrooms</t>
  </si>
  <si>
    <t>1r0dKlP7cI5EeK88I-QAnHsiw-GnyClWv</t>
  </si>
  <si>
    <t>https://drive.google.com/a/hardin.kyschools.us/file/d/1r0dKlP7cI5EeK88I-QAnHsiw-GnyClWv/view?usp=drivesdk</t>
  </si>
  <si>
    <t>St. Jude Marathon</t>
  </si>
  <si>
    <t>Donation to St. Jude</t>
  </si>
  <si>
    <t>St. Jude</t>
  </si>
  <si>
    <t>November 2019</t>
  </si>
  <si>
    <t>12GKyrmkdgc2xMZ0KPsu-GgSTrdOfEOs7</t>
  </si>
  <si>
    <t>https://drive.google.com/a/hardin.kyschools.us/file/d/12GKyrmkdgc2xMZ0KPsu-GgSTrdOfEOs7/view?usp=drivesdk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</si>
  <si>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9:46 AM</t>
  </si>
  <si>
    <t>instructional field trips, supplies, equipment, technology</t>
  </si>
  <si>
    <t>Fall festival tickets, food, games, auction</t>
  </si>
  <si>
    <t>Fall 2019</t>
  </si>
  <si>
    <t>PTA members, homeroom teachers</t>
  </si>
  <si>
    <t>16CuHAFhZLUPp2-BitXhSkIIVEzWg2T5a</t>
  </si>
  <si>
    <t>https://drive.google.com/a/hardin.kyschools.us/file/d/16CuHAFhZLUPp2-BitXhSkIIVEzWg2T5a/view?usp=drivesdk</t>
  </si>
  <si>
    <t xml:space="preserve">Little Caesar's </t>
  </si>
  <si>
    <t>Field trips, supplies, equipment, technology</t>
  </si>
  <si>
    <t>Pizza Kits</t>
  </si>
  <si>
    <t>2019-20 School year</t>
  </si>
  <si>
    <t>Homeroom teachers</t>
  </si>
  <si>
    <t>1sWuu7rQUBfkHF3LubL5ed0VMnUAjqA3X</t>
  </si>
  <si>
    <t>https://drive.google.com/a/hardin.kyschools.us/file/d/1sWuu7rQUBfkHF3LubL5ed0VMnUAjqA3X/view?usp=drivesdk</t>
  </si>
  <si>
    <t>Spirit wear sales</t>
  </si>
  <si>
    <t>Spirit items</t>
  </si>
  <si>
    <t>PTA members</t>
  </si>
  <si>
    <t>12hKVuCqIMwaXniYFkCQE8D8fuGYADk5N</t>
  </si>
  <si>
    <t>https://drive.google.com/a/hardin.kyschools.us/file/d/12hKVuCqIMwaXniYFkCQE8D8fuGYADk5N/view?usp=drivesdk</t>
  </si>
  <si>
    <t xml:space="preserve">Instructional and supplemental, supplies, trips, </t>
  </si>
  <si>
    <t>PTA officers</t>
  </si>
  <si>
    <t>1fQS5j39T3PtdpaWm1EELKhPcxoyHpZne</t>
  </si>
  <si>
    <t>https://drive.google.com/a/hardin.kyschools.us/file/d/1fQS5j39T3PtdpaWm1EELKhPcxoyHpZne/view?usp=drivesdk</t>
  </si>
  <si>
    <t>GCB</t>
  </si>
  <si>
    <t>GCB Stu</t>
  </si>
  <si>
    <t>1v4O5ME-eGik9lx0156iKSHeLvsWu_YJ0</t>
  </si>
  <si>
    <t>https://drive.google.com/a/hardin.kyschools.us/file/d/1v4O5ME-eGik9lx0156iKSHeLvsWu_YJ0/view?usp=drivesdk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</si>
  <si>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9:47 AM</t>
  </si>
  <si>
    <t>Fall Spring 19-20</t>
  </si>
  <si>
    <t>1TrH3mYjiwxHvDcXujkkIJovXxSBpBBDr</t>
  </si>
  <si>
    <t>https://drive.google.com/a/hardin.kyschools.us/file/d/1TrH3mYjiwxHvDcXujkkIJovXxSBpBBDr/view?usp=drivesdk</t>
  </si>
  <si>
    <t>scholastic book fair</t>
  </si>
  <si>
    <t>Fall 19</t>
  </si>
  <si>
    <t>1EDXX2nmYygwn4Stzo7rgT_i78WQMO-EN</t>
  </si>
  <si>
    <t>https://drive.google.com/a/hardin.kyschools.us/file/d/1EDXX2nmYygwn4Stzo7rgT_i78WQMO-EN/view?usp=drivesdk</t>
  </si>
  <si>
    <t>Charleston Wrap</t>
  </si>
  <si>
    <t>Student Activities</t>
  </si>
  <si>
    <t>1MWopSBcbPF2UpZ6HuUfiIwdzkREHLIc2</t>
  </si>
  <si>
    <t>https://drive.google.com/a/hardin.kyschools.us/file/d/1MWopSBcbPF2UpZ6HuUfiIwdzkREHLIc2/view?usp=drivesdk</t>
  </si>
  <si>
    <t>Burger King Night</t>
  </si>
  <si>
    <t>1RjcVpuRZ-blUPGJpH6jdhIomlaoh_TeZ</t>
  </si>
  <si>
    <t>https://drive.google.com/a/hardin.kyschools.us/file/d/1RjcVpuRZ-blUPGJpH6jdhIomlaoh_TeZ/view?usp=drivesdk</t>
  </si>
  <si>
    <t>fall-spring</t>
  </si>
  <si>
    <t>1hOqQt2FqkhCnX3-vcy5Xec5anZ-rQgfl</t>
  </si>
  <si>
    <t>https://drive.google.com/a/hardin.kyschools.us/file/d/1hOqQt2FqkhCnX3-vcy5Xec5anZ-rQgfl/view?usp=drivesdk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</si>
  <si>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9:48 AM</t>
  </si>
  <si>
    <t>Sudz Fundrasing</t>
  </si>
  <si>
    <t>playground/PBIS</t>
  </si>
  <si>
    <t>Lakewood Students</t>
  </si>
  <si>
    <t>Shelee Clark</t>
  </si>
  <si>
    <t>no</t>
  </si>
  <si>
    <t>shelee.clark@hardin.kyschools.us</t>
  </si>
  <si>
    <t>1drV-rM215QI6urkjxFP6hYPNnbc-6yye</t>
  </si>
  <si>
    <t>https://drive.google.com/a/hardin.kyschools.us/file/d/1drV-rM215QI6urkjxFP6hYPNnbc-6yye/view?usp=drivesdk</t>
  </si>
  <si>
    <t>Paint Party</t>
  </si>
  <si>
    <t>1JBjdh_nG6dGo6MZW4LX8ZwTGcS_VsRr3</t>
  </si>
  <si>
    <t>https://drive.google.com/a/hardin.kyschools.us/file/d/1JBjdh_nG6dGo6MZW4LX8ZwTGcS_VsRr3/view?usp=drivesdk</t>
  </si>
  <si>
    <t>ROAR T</t>
  </si>
  <si>
    <t>Fall 2021</t>
  </si>
  <si>
    <t>1I3gA0kBCbBSm9MwwMettHVAvpSYl9nxe</t>
  </si>
  <si>
    <t>https://drive.google.com/a/hardin.kyschools.us/file/d/1I3gA0kBCbBSm9MwwMettHVAvpSYl9nxe/view?usp=drivesdk</t>
  </si>
  <si>
    <t>Class Pictures</t>
  </si>
  <si>
    <t>Fund 22-School supplies and instructional materials</t>
  </si>
  <si>
    <t>All Students PreK-5</t>
  </si>
  <si>
    <t>1MBk-mqMbpQgPHX0uQeJqrR4ssIDmfOsP</t>
  </si>
  <si>
    <t>https://drive.google.com/a/hardin.kyschools.us/file/d/1MBk-mqMbpQgPHX0uQeJqrR4ssIDmfOsP/view?usp=drivesdk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</si>
  <si>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9:49 AM</t>
  </si>
  <si>
    <t>Fund 22--School supplies and instructional materials</t>
  </si>
  <si>
    <t>Sarah Newton</t>
  </si>
  <si>
    <t>1GE-V0qOmm7RMb8zYX3iRB8PwXWr4Avyc</t>
  </si>
  <si>
    <t>https://drive.google.com/a/hardin.kyschools.us/file/d/1GE-V0qOmm7RMb8zYX3iRB8PwXWr4Avyc/view?usp=drivesdk</t>
  </si>
  <si>
    <t>Cars 4 Classrooms</t>
  </si>
  <si>
    <t>Swope Toyota</t>
  </si>
  <si>
    <t>Raise funds to purchase STEAM items and resources for 21st Century afterschool program</t>
  </si>
  <si>
    <t>Test Drive new Vehicle</t>
  </si>
  <si>
    <t>NHE Students</t>
  </si>
  <si>
    <t>October 24</t>
  </si>
  <si>
    <t>1PwwUHtXfZk_CO9xH-MqVxvKZ7R38l_w-</t>
  </si>
  <si>
    <t>https://drive.google.com/a/hardin.kyschools.us/file/d/1PwwUHtXfZk_CO9xH-MqVxvKZ7R38l_w-/view?usp=drivesdk</t>
  </si>
  <si>
    <t>Fall/Spring Pictures</t>
  </si>
  <si>
    <t>Bus ID tags, PBIS incentives, Mulch and playground/landscaping needs, instructional materials/resources for student success</t>
  </si>
  <si>
    <t>Sept 30, 2019, March 3, 2020</t>
  </si>
  <si>
    <t>LAURA WHELAN</t>
  </si>
  <si>
    <t>10xHB4_Kk94DG93N3HPuGr99uxN_0z4aF</t>
  </si>
  <si>
    <t>https://drive.google.com/a/hardin.kyschools.us/file/d/10xHB4_Kk94DG93N3HPuGr99uxN_0z4aF/view?usp=drivesdk</t>
  </si>
  <si>
    <t>Library Equipment, books, furniture</t>
  </si>
  <si>
    <t>Dec. 2-6, 2019</t>
  </si>
  <si>
    <t>1DW5HzV8mg0chEf2SmahqxSMMTol9zrtS</t>
  </si>
  <si>
    <t>https://drive.google.com/a/hardin.kyschools.us/file/d/1DW5HzV8mg0chEf2SmahqxSMMTol9zrtS/view?usp=drivesdk</t>
  </si>
  <si>
    <t>T-shirt sales</t>
  </si>
  <si>
    <t>Cultural Art Assemblies, PBIS Incentives, Birthday Books</t>
  </si>
  <si>
    <t>Aug 29-Sept 13, 2019</t>
  </si>
  <si>
    <t>1JRjzDFMQYpq2igNBBTkUsrdozO0BNiXA</t>
  </si>
  <si>
    <t>https://drive.google.com/a/hardin.kyschools.us/file/d/1JRjzDFMQYpq2igNBBTkUsrdozO0BNiXA/view?usp=drivesdk</t>
  </si>
  <si>
    <t>Raise funds to enhance student needs</t>
  </si>
  <si>
    <t>T-Shirts, Hoodies</t>
  </si>
  <si>
    <t>Student</t>
  </si>
  <si>
    <t>13_R_xSmj85Yi3SrUZt27mF1TOjv1Zvzg</t>
  </si>
  <si>
    <t>https://drive.google.com/a/hardin.kyschools.us/file/d/13_R_xSmj85Yi3SrUZt27mF1TOjv1Zvzg/view?usp=drivesdk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</si>
  <si>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9:50 AM</t>
  </si>
  <si>
    <t>To repair and enhance the playground</t>
  </si>
  <si>
    <t>Students run laps for pledges</t>
  </si>
  <si>
    <t>Students and Community</t>
  </si>
  <si>
    <t>1x1cXUR1VcbY2ecTlO1IT0bj03jhrNB2p</t>
  </si>
  <si>
    <t>https://drive.google.com/a/hardin.kyschools.us/file/d/1x1cXUR1VcbY2ecTlO1IT0bj03jhrNB2p/view?usp=drivesdk</t>
  </si>
  <si>
    <t>To support and enhance student lives</t>
  </si>
  <si>
    <t>Christmas Gifts</t>
  </si>
  <si>
    <t>December 2019</t>
  </si>
  <si>
    <t>1Ne7rB8HUyaSKJIeYw1j0QISOwDYLyqHC</t>
  </si>
  <si>
    <t>https://drive.google.com/a/hardin.kyschools.us/file/d/1Ne7rB8HUyaSKJIeYw1j0QISOwDYLyqHC/view?usp=drivesdk</t>
  </si>
  <si>
    <t>Support student activities</t>
  </si>
  <si>
    <t xml:space="preserve">Valentine Grams </t>
  </si>
  <si>
    <t>1tjJJJOjPonRiIm1e1qLoKRC4fqMhu7ej</t>
  </si>
  <si>
    <t>https://drive.google.com/a/hardin.kyschools.us/file/d/1tjJJJOjPonRiIm1e1qLoKRC4fqMhu7ej/view?usp=drivesdk</t>
  </si>
  <si>
    <t>Raise money for various activities for student and families</t>
  </si>
  <si>
    <t xml:space="preserve">Students </t>
  </si>
  <si>
    <t>November 2019 and March 2020</t>
  </si>
  <si>
    <t>1_LGRm_k29ssKyLswuhkBA9lCOBx7P2se</t>
  </si>
  <si>
    <t>https://drive.google.com/a/hardin.kyschools.us/file/d/1_LGRm_k29ssKyLswuhkBA9lCOBx7P2se/view?usp=drivesdk</t>
  </si>
  <si>
    <t>Community fun and fellowship</t>
  </si>
  <si>
    <t>Games and Supper</t>
  </si>
  <si>
    <t>October 2019</t>
  </si>
  <si>
    <t>PTA, Rineyville Staff and Families</t>
  </si>
  <si>
    <t>1tU_MpKB5QU1Y0uENpUR07XUwrgB6bL62</t>
  </si>
  <si>
    <t>https://drive.google.com/a/hardin.kyschools.us/file/d/1tU_MpKB5QU1Y0uENpUR07XUwrgB6bL62/view?usp=drivesdk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</si>
  <si>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9:51 AM</t>
  </si>
  <si>
    <t>Books for library</t>
  </si>
  <si>
    <t xml:space="preserve">Get students involved in reading </t>
  </si>
  <si>
    <t>Fall 2019 and Spring 2020</t>
  </si>
  <si>
    <t>152WPzP5uE6X572VMrlS9-2M1oJ50AqMZ</t>
  </si>
  <si>
    <t>https://drive.google.com/a/hardin.kyschools.us/file/d/152WPzP5uE6X572VMrlS9-2M1oJ50AqMZ/view?usp=drivesdk</t>
  </si>
  <si>
    <t>Coca Cola Sales</t>
  </si>
  <si>
    <t>Rineyville Elementary School</t>
  </si>
  <si>
    <t>Bounce Houses and Kona Ice on Field Day</t>
  </si>
  <si>
    <t>Coca Cola Soft Drinks</t>
  </si>
  <si>
    <t>Sarah Haynes and Stephanie Breeding</t>
  </si>
  <si>
    <t>1_eYrbRH88iHtFZXf1jiCx4w6xSnzQP45</t>
  </si>
  <si>
    <t>https://drive.google.com/a/hardin.kyschools.us/file/d/1_eYrbRH88iHtFZXf1jiCx4w6xSnzQP45/view?usp=drivesdk</t>
  </si>
  <si>
    <t>Rineyville Elementary</t>
  </si>
  <si>
    <t xml:space="preserve">Not a true fundraiser.  We only charge what is needed to cover the cost of the yearbook </t>
  </si>
  <si>
    <t>October 2019- end of school year</t>
  </si>
  <si>
    <t>1bqfPYq2Dwtobst6lqSmFldJMLA-2IwCp</t>
  </si>
  <si>
    <t>https://drive.google.com/a/hardin.kyschools.us/file/d/1bqfPYq2Dwtobst6lqSmFldJMLA-2IwCp/view?usp=drivesdk</t>
  </si>
  <si>
    <t>Buy books and things that are needed for the school</t>
  </si>
  <si>
    <t>Individual and class pictures</t>
  </si>
  <si>
    <t>1nkeXdkce5PD_RhmlbY5MotKD9PLonzGC</t>
  </si>
  <si>
    <t>https://drive.google.com/a/hardin.kyschools.us/file/d/1nkeXdkce5PD_RhmlbY5MotKD9PLonzGC/view?usp=drivesdk</t>
  </si>
  <si>
    <t>April 2020</t>
  </si>
  <si>
    <t>1XgTSXiGX8B8qFHrAg-Y2Qq_3hqipJtZi</t>
  </si>
  <si>
    <t>https://drive.google.com/a/hardin.kyschools.us/file/d/1XgTSXiGX8B8qFHrAg-Y2Qq_3hqipJtZi/view?usp=drivesdk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</si>
  <si>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9:52 AM</t>
  </si>
  <si>
    <t>autocratn</t>
  </si>
  <si>
    <t>autocratp</t>
  </si>
  <si>
    <t>dataSheetName</t>
  </si>
  <si>
    <t>"sept 20"</t>
  </si>
  <si>
    <t>v</t>
  </si>
  <si>
    <t>"5.1"</t>
  </si>
  <si>
    <t>vp</t>
  </si>
  <si>
    <t>updateTime</t>
  </si>
  <si>
    <t>"1.600376365001E12"</t>
  </si>
  <si>
    <t>dataSheetId</t>
  </si>
  <si>
    <t>"1.001279762E9"</t>
  </si>
  <si>
    <t>ssId</t>
  </si>
  <si>
    <t>"1IfbMAU9MKpj-RSBStjn21rdRM1kYReh2pTpnluoNAIc"</t>
  </si>
  <si>
    <t>Job ID</t>
  </si>
  <si>
    <t>Job Name</t>
  </si>
  <si>
    <t>Template ID</t>
  </si>
  <si>
    <t>Data Sheet ID</t>
  </si>
  <si>
    <t>Header Row</t>
  </si>
  <si>
    <t>First Data Row</t>
  </si>
  <si>
    <t>File Name</t>
  </si>
  <si>
    <t>File Type</t>
  </si>
  <si>
    <t>Share As</t>
  </si>
  <si>
    <t>Folders</t>
  </si>
  <si>
    <t>Dynamic Folder Reference</t>
  </si>
  <si>
    <t>Conditionals</t>
  </si>
  <si>
    <t>Mode</t>
  </si>
  <si>
    <t>Append Breaks</t>
  </si>
  <si>
    <t>Tags</t>
  </si>
  <si>
    <t>Run On Time Trigger</t>
  </si>
  <si>
    <t>Time Trigger Frequency</t>
  </si>
  <si>
    <t>Run On Form Trigger</t>
  </si>
  <si>
    <t>Send Email And Share</t>
  </si>
  <si>
    <t>Email To</t>
  </si>
  <si>
    <t>Email CC</t>
  </si>
  <si>
    <t>Email BCC</t>
  </si>
  <si>
    <t>Email Reply To</t>
  </si>
  <si>
    <t>Email No Reply</t>
  </si>
  <si>
    <t>Email Subject</t>
  </si>
  <si>
    <t>Email Body</t>
  </si>
  <si>
    <t>Prevent Resharing</t>
  </si>
  <si>
    <t>Time Trigger Timestamp</t>
  </si>
  <si>
    <t>Form Trigger Timestamp</t>
  </si>
  <si>
    <t>_1564421856592</t>
  </si>
  <si>
    <t>School activity Fund</t>
  </si>
  <si>
    <t>1FV9-IqpqVXyh5R2l0neLb3lXXi8UUKO-4VbybNKCl-Y</t>
  </si>
  <si>
    <t>&lt;&lt;Fundraising Activity&gt;&gt; &lt;&lt;School&gt;&gt;</t>
  </si>
  <si>
    <t>PDF</t>
  </si>
  <si>
    <t>["11DqhKfMuuV4K7xOSVCToq2RyiW_dIEhW"]</t>
  </si>
  <si>
    <t>[]</t>
  </si>
  <si>
    <t>[{"headerMap":"For Central Office use only","value":"NOT NULL"}]</t>
  </si>
  <si>
    <t>MULTIPLE_OUTPUT</t>
  </si>
  <si>
    <t>[{"tag":"School","type":"STANDARD","details":{"isUnmapped":false,"headerMap":"School"}},{"tag":"Activity Account ","type":"STANDARD","details":{"isUnmapped":false,"headerMap":"Activity Account "}},{"tag":"Name of Fundraiser ","type":"STANDARD","details":{"isUnmapped":false,"headerMap":"Fundraising Activity"}},{"tag":"Sponsor ","type":"STANDARD","details":{"isUnmapped":false,"headerMap":"Sponsor"}},{"tag":"Timestamp","type":"STANDARD","details":{"isUnmapped":false,"headerMap":"Timestamp"}},{"tag":"Purpose of fundraising activity:","type":"STANDARD","details":{"isUnmapped":false,"headerMap":"Purpose of fundraising activity:"}},{"tag":"Items to be sold:","type":"STANDARD","details":{"isUnmapped":false,"headerMap":"Items to be sold:"}},{"tag":"Beneficiary of fundraising activity:","type":"STANDARD","details":{"isUnmapped":false,"headerMap":"Beneficiary of fundraising activity: "}},{"tag":"Date(s) scheduled:","type":"STANDARD","details":{"isUnmapped":false,"headerMap":"Date(s) Scheduled:"}},{"tag":"Name of adult supervisor at activity (chaperones, custodians,m etc.) ","type":"STANDARD","details":{"isUnmapped":false,"headerMap":"Name of adult supervisor at activity (chaperones, custodians,m etc.)"}},{"tag":"If yes, name of sport involved","type":"STANDARD","details":{"isUnmapped":false,"headerMap":"If yes, name of sport involved"}},{"tag":"Athletic fundraiser ","type":"STANDARD","details":{"isUnmapped":false,"headerMap":"Athletic fundraiser "}},{"tag":"Is the corresponding sport participating in fundraiser? ","type":"STANDARD","details":{"isUnmapped":false,"headerMap":"Is the corresponding sport participating in fundraiser? "}},{"tag":"For Central Office use only","type":"STANDARD","details":{"headerMap":"For Central Office use only","isUnmapped":false}}]</t>
  </si>
  <si>
    <t>&lt;&lt;Email address of bookkeeper or office manager. &gt;&gt;</t>
  </si>
  <si>
    <t>Fundraiser Approval F-SA-2A</t>
  </si>
  <si>
    <t>This can be printed or kept digitally on file for your records. 
If you have any questions contact John Stith.</t>
  </si>
  <si>
    <t>2020-02-04T09:15:18.186Z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</si>
</sst>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m/d/yy"/>
    <numFmt numFmtId="166" formatCode="&quot;$&quot;#,##0"/>
    <numFmt numFmtId="167" formatCode="&quot;$&quot;#,##0.00"/>
    <numFmt numFmtId="168" formatCode="mmm\ yyyy"/>
    <numFmt numFmtId="169" formatCode="mmm\ d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i/>
      <sz val="10"/>
      <color indexed="8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Arial"/>
      <family val="0"/>
    </font>
    <font>
      <b/>
      <i/>
      <sz val="10"/>
      <color rgb="FF000000"/>
      <name val="Arial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hoolstore.n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GKfCDYjvXZmzsW-Obsi2KpISFo9P05Lk/view?usp=drivesdk" TargetMode="External" /><Relationship Id="rId2" Type="http://schemas.openxmlformats.org/officeDocument/2006/relationships/hyperlink" Target="https://drive.google.com/file/d/1JgwZVzuNMp8xM3yS1rh-DVLA7HxGYaT5/view?usp=drivesdk" TargetMode="External" /><Relationship Id="rId3" Type="http://schemas.openxmlformats.org/officeDocument/2006/relationships/hyperlink" Target="https://drive.google.com/file/d/19BLPhAi-sFwpF_xIuGtvFE4e9cmB8dqn/view?usp=drivesdk" TargetMode="External" /><Relationship Id="rId4" Type="http://schemas.openxmlformats.org/officeDocument/2006/relationships/hyperlink" Target="https://drive.google.com/file/d/1SHS6GS_o788f5W4IBDEtEqzcmL8WyJHU/view?usp=drivesdk" TargetMode="External" /><Relationship Id="rId5" Type="http://schemas.openxmlformats.org/officeDocument/2006/relationships/hyperlink" Target="https://drive.google.com/file/d/1NHjrOzreXvvLLNumA4yPNJpOaT-50xoo/view?usp=drivesdk" TargetMode="External" /><Relationship Id="rId6" Type="http://schemas.openxmlformats.org/officeDocument/2006/relationships/hyperlink" Target="https://drive.google.com/file/d/1xdxdepezmxXiHt7MzfQ68RiHb5P_sIEd/view?usp=drivesdk" TargetMode="External" /><Relationship Id="rId7" Type="http://schemas.openxmlformats.org/officeDocument/2006/relationships/hyperlink" Target="https://drive.google.com/file/d/1Lf05kkEBoibH0x2Iy_hRUZpZFoPKFHK1/view?usp=drivesdk" TargetMode="External" /><Relationship Id="rId8" Type="http://schemas.openxmlformats.org/officeDocument/2006/relationships/hyperlink" Target="https://drive.google.com/file/d/1zGPSuWvLfR2lNAMFfe3teGo4eYN8_FOw/view?usp=drivesdk" TargetMode="External" /><Relationship Id="rId9" Type="http://schemas.openxmlformats.org/officeDocument/2006/relationships/hyperlink" Target="https://drive.google.com/file/d/1IwxMl6mB9uZsnZqQQ7HrkXHgOUM2RLhV/view?usp=drivesdk" TargetMode="External" /><Relationship Id="rId10" Type="http://schemas.openxmlformats.org/officeDocument/2006/relationships/hyperlink" Target="https://drive.google.com/file/d/18OHrnSaeiRrZKK2BM6fdBUSaCS81Eq_S/view?usp=drivesdk" TargetMode="External" /><Relationship Id="rId11" Type="http://schemas.openxmlformats.org/officeDocument/2006/relationships/hyperlink" Target="https://drive.google.com/file/d/1llTLslBN4gz4qI7ByCKWN1utUDKA4z3v/view?usp=drivesdk" TargetMode="External" /><Relationship Id="rId12" Type="http://schemas.openxmlformats.org/officeDocument/2006/relationships/hyperlink" Target="https://drive.google.com/file/d/1Glt43gpwgkSIw-yre4OM-uTYBSel7aSv/view?usp=drivesdk" TargetMode="External" /><Relationship Id="rId13" Type="http://schemas.openxmlformats.org/officeDocument/2006/relationships/hyperlink" Target="https://drive.google.com/file/d/1jL8irpk1UDPuKcEJCtSSj7bw-jrVLELc/view?usp=drivesdk" TargetMode="External" /><Relationship Id="rId14" Type="http://schemas.openxmlformats.org/officeDocument/2006/relationships/hyperlink" Target="https://drive.google.com/file/d/1wTQVBPlEXll8ueowsIPniZqnSJM3AlfF/view?usp=drivesdk" TargetMode="External" /><Relationship Id="rId15" Type="http://schemas.openxmlformats.org/officeDocument/2006/relationships/hyperlink" Target="https://drive.google.com/file/d/16jGUwnNX4AuUXj-LYO4Nm-KoptSJa8fX/view?usp=drivesdk" TargetMode="External" /><Relationship Id="rId16" Type="http://schemas.openxmlformats.org/officeDocument/2006/relationships/hyperlink" Target="https://drive.google.com/file/d/16LxFrOFUuvL5DBqyYmxo1msyZrOTtuAd/view?usp=drivesdk" TargetMode="External" /><Relationship Id="rId17" Type="http://schemas.openxmlformats.org/officeDocument/2006/relationships/hyperlink" Target="https://drive.google.com/file/d/1idr6HXLSg6pxxuY8R9hpgCeREcghkgSw/view?usp=drivesdk" TargetMode="External" /><Relationship Id="rId18" Type="http://schemas.openxmlformats.org/officeDocument/2006/relationships/hyperlink" Target="https://drive.google.com/file/d/1Mp4EoC1GXiCXoxo5jQOtC1UenA3dmk6I/view?usp=drivesdk" TargetMode="External" /><Relationship Id="rId19" Type="http://schemas.openxmlformats.org/officeDocument/2006/relationships/hyperlink" Target="https://drive.google.com/file/d/1eEkOjbr8qrmwYTQvXvOY2m-huK9Wa3PE/view?usp=drivesdk" TargetMode="External" /><Relationship Id="rId20" Type="http://schemas.openxmlformats.org/officeDocument/2006/relationships/hyperlink" Target="https://drive.google.com/file/d/1hD9YlKFJFzWy5gBcmCQ_vorJ_iyRbVTD/view?usp=drivesdk" TargetMode="External" /><Relationship Id="rId21" Type="http://schemas.openxmlformats.org/officeDocument/2006/relationships/hyperlink" Target="https://drive.google.com/file/d/1qrtwHR5xc5AN3k-0yL45KTIM5ihOML_7/view?usp=drivesdk" TargetMode="External" /><Relationship Id="rId22" Type="http://schemas.openxmlformats.org/officeDocument/2006/relationships/hyperlink" Target="https://drive.google.com/file/d/1h4v8gYWmd8Tlxtjfy4HD0ou6BycR2eJz/view?usp=drivesdk" TargetMode="External" /><Relationship Id="rId23" Type="http://schemas.openxmlformats.org/officeDocument/2006/relationships/hyperlink" Target="https://drive.google.com/file/d/1hJmpeR4NwdIxQHCDnk-ey0Ke9muoaFM0/view?usp=drivesdk" TargetMode="External" /><Relationship Id="rId24" Type="http://schemas.openxmlformats.org/officeDocument/2006/relationships/hyperlink" Target="https://drive.google.com/file/d/1wP2xYOrWFwd9nOPgPNaHCLV8tIFMVrFp/view?usp=drivesdk" TargetMode="External" /><Relationship Id="rId25" Type="http://schemas.openxmlformats.org/officeDocument/2006/relationships/hyperlink" Target="https://drive.google.com/file/d/1MlvPN2ST99PYv9Ti1j3rFi3ysp3kW4Pd/view?usp=drivesdk" TargetMode="External" /><Relationship Id="rId26" Type="http://schemas.openxmlformats.org/officeDocument/2006/relationships/hyperlink" Target="https://drive.google.com/file/d/1yDOPVpCPR9GFjqcyzLuuVqMHKBB8t5TM/view?usp=drivesdk" TargetMode="External" /><Relationship Id="rId27" Type="http://schemas.openxmlformats.org/officeDocument/2006/relationships/hyperlink" Target="https://drive.google.com/file/d/1o5_UYYVewITLe8gwdlqcJz3tqBpLL-fz/view?usp=drivesdk" TargetMode="External" /><Relationship Id="rId28" Type="http://schemas.openxmlformats.org/officeDocument/2006/relationships/hyperlink" Target="https://drive.google.com/file/d/1FxOywmnR4Lm9jMgQFGsT6nuKcDz0ackX/view?usp=drivesdk" TargetMode="External" /><Relationship Id="rId29" Type="http://schemas.openxmlformats.org/officeDocument/2006/relationships/hyperlink" Target="https://drive.google.com/file/d/1OURoRrZOCeq1qxvkO0Ppx5T7WyfHJHHL/view?usp=drivesdk" TargetMode="External" /><Relationship Id="rId30" Type="http://schemas.openxmlformats.org/officeDocument/2006/relationships/hyperlink" Target="https://drive.google.com/file/d/1X7Qa7nKP6xB-CotfGV0RQ-PqkgVTvTet/view?usp=drivesdk" TargetMode="External" /><Relationship Id="rId31" Type="http://schemas.openxmlformats.org/officeDocument/2006/relationships/hyperlink" Target="https://drive.google.com/file/d/1WppJKcRHiL3B6qTkwTlIse2hLmloStvF/view?usp=drivesdk" TargetMode="External" /><Relationship Id="rId32" Type="http://schemas.openxmlformats.org/officeDocument/2006/relationships/hyperlink" Target="https://drive.google.com/file/d/1JSb9Jdtq_jwiWR6Kc8aNtA0PRin2GAas/view?usp=drivesdk" TargetMode="External" /><Relationship Id="rId33" Type="http://schemas.openxmlformats.org/officeDocument/2006/relationships/hyperlink" Target="https://drive.google.com/file/d/1hPYM2ajdxNu97JdML9tjQ_F80MueiqTh/view?usp=drivesdk" TargetMode="External" /><Relationship Id="rId34" Type="http://schemas.openxmlformats.org/officeDocument/2006/relationships/hyperlink" Target="https://drive.google.com/file/d/1_QAEtM6diZGHFqjXU-ieJAxuY0gq9eiE/view?usp=drivesdk" TargetMode="External" /><Relationship Id="rId35" Type="http://schemas.openxmlformats.org/officeDocument/2006/relationships/hyperlink" Target="https://drive.google.com/file/d/1nYmApDQEB8Sagk5N1-8r1PLb15Txdm9N/view?usp=drivesdk" TargetMode="External" /><Relationship Id="rId36" Type="http://schemas.openxmlformats.org/officeDocument/2006/relationships/hyperlink" Target="https://drive.google.com/file/d/1FmuA8VOTnhK0A4_kq_1q6xB-G29UamBy/view?usp=drivesdk" TargetMode="External" /><Relationship Id="rId37" Type="http://schemas.openxmlformats.org/officeDocument/2006/relationships/hyperlink" Target="https://drive.google.com/file/d/1ZAyCjOEZuo8IUyFasOPx3YivxR8nGEYw/view?usp=drivesdk" TargetMode="External" /><Relationship Id="rId38" Type="http://schemas.openxmlformats.org/officeDocument/2006/relationships/hyperlink" Target="https://drive.google.com/file/d/1ZeVvlGupM8JNq3puP7vm3dgWwFPKkPD3/view?usp=drivesdk" TargetMode="External" /><Relationship Id="rId39" Type="http://schemas.openxmlformats.org/officeDocument/2006/relationships/hyperlink" Target="https://drive.google.com/file/d/14IhcVh1DWrOEK6V0cnGBB9WgW2RQNkTE/view?usp=drivesdk" TargetMode="External" /><Relationship Id="rId40" Type="http://schemas.openxmlformats.org/officeDocument/2006/relationships/hyperlink" Target="https://drive.google.com/file/d/1HrZPCND45qocZNbbcspK24xwjnIhqp2s/view?usp=drivesdk" TargetMode="External" /><Relationship Id="rId41" Type="http://schemas.openxmlformats.org/officeDocument/2006/relationships/hyperlink" Target="https://drive.google.com/file/d/1WL68U9hKkErX2LuES3esqRbusjsAuOy3/view?usp=drivesdk" TargetMode="External" /><Relationship Id="rId42" Type="http://schemas.openxmlformats.org/officeDocument/2006/relationships/hyperlink" Target="https://drive.google.com/file/d/1PCAuXeO8P7k-yJNhoY3Rx1AcMn87BQCa/view?usp=drivesdk" TargetMode="External" /><Relationship Id="rId43" Type="http://schemas.openxmlformats.org/officeDocument/2006/relationships/hyperlink" Target="https://drive.google.com/file/d/1FFdqQYv_QOEaUXjMJLUEipf07BnoWThz/view?usp=drivesdk" TargetMode="External" /><Relationship Id="rId44" Type="http://schemas.openxmlformats.org/officeDocument/2006/relationships/hyperlink" Target="https://drive.google.com/file/d/13SZ5iUbK2zExu7B3bFPpXyjnMRvTFMxN/view?usp=drivesdk" TargetMode="External" /><Relationship Id="rId45" Type="http://schemas.openxmlformats.org/officeDocument/2006/relationships/hyperlink" Target="https://drive.google.com/file/d/1zrw0PAjJjE00-uYxPdnCcC7Fyk-RwqwR/view?usp=drivesdk" TargetMode="External" /><Relationship Id="rId46" Type="http://schemas.openxmlformats.org/officeDocument/2006/relationships/hyperlink" Target="https://drive.google.com/file/d/1Av9MLIzC6IFRFssJek-sRul1-X_ulj4M/view?usp=drivesdk" TargetMode="External" /><Relationship Id="rId47" Type="http://schemas.openxmlformats.org/officeDocument/2006/relationships/hyperlink" Target="https://drive.google.com/file/d/1RFmECEQ75mTKCXD7tqhxn9JNSVQRZq-W/view?usp=drivesdk" TargetMode="External" /><Relationship Id="rId48" Type="http://schemas.openxmlformats.org/officeDocument/2006/relationships/hyperlink" Target="https://drive.google.com/file/d/1bkDX1gGDbyV6isAtP58Yd9YkIo7G0MAS/view?usp=drivesdk" TargetMode="External" /><Relationship Id="rId49" Type="http://schemas.openxmlformats.org/officeDocument/2006/relationships/hyperlink" Target="https://drive.google.com/file/d/1hi3vzJ_-qeq6H5lZ8k3NxDgNxLcBMoCI/view?usp=drivesdk" TargetMode="External" /><Relationship Id="rId50" Type="http://schemas.openxmlformats.org/officeDocument/2006/relationships/hyperlink" Target="https://drive.google.com/file/d/1JDJruF3lMl_9lxv1dBVQZYYnQE6SVCo3/view?usp=drivesdk" TargetMode="External" /><Relationship Id="rId51" Type="http://schemas.openxmlformats.org/officeDocument/2006/relationships/hyperlink" Target="https://drive.google.com/file/d/17BigroYD5u4YkB1aj-jrVjkoZDulVxuc/view?usp=drivesdk" TargetMode="External" /><Relationship Id="rId52" Type="http://schemas.openxmlformats.org/officeDocument/2006/relationships/hyperlink" Target="https://drive.google.com/file/d/1z2FqvL9hPBPG6QvcS6fftNElI2Vau1Bu/view?usp=drivesdk" TargetMode="External" /><Relationship Id="rId53" Type="http://schemas.openxmlformats.org/officeDocument/2006/relationships/hyperlink" Target="https://drive.google.com/file/d/13qpXkPHXfaEWSmV-1ADS9U4WhIN-JEZ-/view?usp=drivesdk" TargetMode="External" /><Relationship Id="rId54" Type="http://schemas.openxmlformats.org/officeDocument/2006/relationships/hyperlink" Target="https://drive.google.com/file/d/1urMFJchCRTz25IVTohNm_Niq7XfFORaZ/view?usp=drivesdk" TargetMode="External" /><Relationship Id="rId55" Type="http://schemas.openxmlformats.org/officeDocument/2006/relationships/hyperlink" Target="https://drive.google.com/file/d/177sQX1bVDZvwC2h_H8r3sn25jHGCJHwU/view?usp=drivesdk" TargetMode="External" /><Relationship Id="rId56" Type="http://schemas.openxmlformats.org/officeDocument/2006/relationships/hyperlink" Target="https://drive.google.com/file/d/1JLc5EuDKm2CbXunz58tnIOebZjIWvLlN/view?usp=drivesdk" TargetMode="External" /><Relationship Id="rId57" Type="http://schemas.openxmlformats.org/officeDocument/2006/relationships/hyperlink" Target="https://drive.google.com/file/d/1t3Kvx5EKsSMvlodbGIaBL7l7V1GC5MRt/view?usp=drivesdk" TargetMode="External" /><Relationship Id="rId58" Type="http://schemas.openxmlformats.org/officeDocument/2006/relationships/hyperlink" Target="https://drive.google.com/file/d/1p_Na9Dm_SGf4eDTHSjCBkouS5JDcdxN7/view?usp=drivesdk" TargetMode="External" /><Relationship Id="rId59" Type="http://schemas.openxmlformats.org/officeDocument/2006/relationships/hyperlink" Target="https://drive.google.com/file/d/1-HAie_dYCeGBKAwQtnikk_c667EsqeiD/view?usp=drivesdk" TargetMode="External" /><Relationship Id="rId60" Type="http://schemas.openxmlformats.org/officeDocument/2006/relationships/hyperlink" Target="https://drive.google.com/file/d/1nFxHCjeqGmtQD74Fb3HlphlC3_3jiMOU/view?usp=drivesdk" TargetMode="External" /><Relationship Id="rId61" Type="http://schemas.openxmlformats.org/officeDocument/2006/relationships/hyperlink" Target="https://drive.google.com/file/d/12xz8vnyR7ArW1UJ-JNjVlGTf8U3uY6BP/view?usp=drivesdk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bRpnACaLwA5Po3g589uhe21OU4mrIbuw/view?usp=drivesdk" TargetMode="External" /><Relationship Id="rId2" Type="http://schemas.openxmlformats.org/officeDocument/2006/relationships/hyperlink" Target="https://drive.google.com/file/d/1MQfXOc-nvnBp1riFKfYDoH7-J9uBPkN4/view?usp=drivesdk" TargetMode="External" /><Relationship Id="rId3" Type="http://schemas.openxmlformats.org/officeDocument/2006/relationships/hyperlink" Target="https://drive.google.com/file/d/19TDZBnHAaqMBGxIPbC_-0s_Ot9ZMOO-n/view?usp=drivesdk" TargetMode="External" /><Relationship Id="rId4" Type="http://schemas.openxmlformats.org/officeDocument/2006/relationships/hyperlink" Target="https://drive.google.com/file/d/17dyKHw78zkDsK_HWkpviUfKoybU9305J/view?usp=drivesdk" TargetMode="External" /><Relationship Id="rId5" Type="http://schemas.openxmlformats.org/officeDocument/2006/relationships/hyperlink" Target="https://drive.google.com/file/d/10TyqFVFGo3Bgay8tWQ-U7AF0uyvyJNti/view?usp=drivesdk" TargetMode="External" /><Relationship Id="rId6" Type="http://schemas.openxmlformats.org/officeDocument/2006/relationships/hyperlink" Target="https://drive.google.com/file/d/1RbnksNg5vHBLGLB2U_b2IHJ7Y6SS0E-Y/view?usp=drivesdk" TargetMode="External" /><Relationship Id="rId7" Type="http://schemas.openxmlformats.org/officeDocument/2006/relationships/hyperlink" Target="https://drive.google.com/file/d/1cLgLEKdf2IDPzoPrVrXakQvuAv0zhcrx/view?usp=drivesdk" TargetMode="External" /><Relationship Id="rId8" Type="http://schemas.openxmlformats.org/officeDocument/2006/relationships/hyperlink" Target="https://drive.google.com/file/d/1RFWdVtV4v15vKMJAeNI0BrWzjA0DlPE2/view?usp=drivesdk" TargetMode="External" /><Relationship Id="rId9" Type="http://schemas.openxmlformats.org/officeDocument/2006/relationships/hyperlink" Target="https://drive.google.com/file/d/10m-8AIgL2xImjFrOjWlBJMDwXunigl5a/view?usp=drivesdk" TargetMode="External" /><Relationship Id="rId10" Type="http://schemas.openxmlformats.org/officeDocument/2006/relationships/hyperlink" Target="https://drive.google.com/file/d/1Loeue2NhIvvhtLk8nAe7KEGWYQmMe3zE/view?usp=drivesdk" TargetMode="External" /><Relationship Id="rId11" Type="http://schemas.openxmlformats.org/officeDocument/2006/relationships/hyperlink" Target="https://drive.google.com/file/d/1lTW3uNmMSvwbDqaVNLizvnVxexBQ4aAG/view?usp=drivesdk" TargetMode="External" /><Relationship Id="rId12" Type="http://schemas.openxmlformats.org/officeDocument/2006/relationships/hyperlink" Target="https://drive.google.com/file/d/1prYQmGgi4zHWTrntyA_0OYpQ5OHBvT7F/view?usp=drivesdk" TargetMode="External" /><Relationship Id="rId13" Type="http://schemas.openxmlformats.org/officeDocument/2006/relationships/hyperlink" Target="https://drive.google.com/file/d/1kULA3kR0qGVaXBXmi3j2z0_mte2-Se9b/view?usp=drivesdk" TargetMode="External" /><Relationship Id="rId14" Type="http://schemas.openxmlformats.org/officeDocument/2006/relationships/hyperlink" Target="https://drive.google.com/file/d/1vKLO1y9gF4ccK4yqEEm3XzpZY4E1o976/view?usp=drivesdk" TargetMode="External" /><Relationship Id="rId15" Type="http://schemas.openxmlformats.org/officeDocument/2006/relationships/hyperlink" Target="https://drive.google.com/file/d/1Y1epm-xThxfdNP_3ZWcp6GVcCzR9YXp0/view?usp=drivesdk" TargetMode="External" /><Relationship Id="rId16" Type="http://schemas.openxmlformats.org/officeDocument/2006/relationships/hyperlink" Target="https://drive.google.com/file/d/1CYA84PBaf0gGeDrLGwlw_Bilr7Jk7BOX/view?usp=drivesdk" TargetMode="External" /><Relationship Id="rId17" Type="http://schemas.openxmlformats.org/officeDocument/2006/relationships/hyperlink" Target="https://drive.google.com/file/d/15P8Q1Iyw39FsOkZz9RGL9DNlkDZCSJAR/view?usp=drivesdk" TargetMode="External" /><Relationship Id="rId18" Type="http://schemas.openxmlformats.org/officeDocument/2006/relationships/hyperlink" Target="https://drive.google.com/file/d/18DIG5BicZLFmUNCEgEXJki3ofvww0194/view?usp=drivesdk" TargetMode="External" /><Relationship Id="rId19" Type="http://schemas.openxmlformats.org/officeDocument/2006/relationships/hyperlink" Target="https://drive.google.com/file/d/1_v2ARHY9fXh8sJw-eaZDdMhwXfsM5Q-K/view?usp=drivesdk" TargetMode="External" /><Relationship Id="rId20" Type="http://schemas.openxmlformats.org/officeDocument/2006/relationships/hyperlink" Target="https://drive.google.com/file/d/1j-liGiW5xfnpsF3TgjyBIp2z5uWgHWQx/view?usp=drivesdk" TargetMode="External" /><Relationship Id="rId21" Type="http://schemas.openxmlformats.org/officeDocument/2006/relationships/hyperlink" Target="https://drive.google.com/file/d/1rO-ZuEdGBPlsAtk6Y2frvhUJaU-clhRU/view?usp=drivesdk" TargetMode="External" /><Relationship Id="rId22" Type="http://schemas.openxmlformats.org/officeDocument/2006/relationships/hyperlink" Target="https://drive.google.com/file/d/1W2E_sgNOX801PEandQnlPtc2Ii0zdMRf/view?usp=drivesdk" TargetMode="External" /><Relationship Id="rId23" Type="http://schemas.openxmlformats.org/officeDocument/2006/relationships/hyperlink" Target="https://drive.google.com/file/d/1bV7gYHvPWXVwiV04gAyBWMuBbeWzOwVa/view?usp=drivesdk" TargetMode="External" /><Relationship Id="rId24" Type="http://schemas.openxmlformats.org/officeDocument/2006/relationships/hyperlink" Target="https://drive.google.com/file/d/1H_50018dQ80GYHRuENJrR046v5NNLueg/view?usp=drivesdk" TargetMode="External" /><Relationship Id="rId25" Type="http://schemas.openxmlformats.org/officeDocument/2006/relationships/hyperlink" Target="https://drive.google.com/file/d/1MqVSykV2PweWkYXeNj4KJX8eyZzNrfht/view?usp=drivesdk" TargetMode="External" /><Relationship Id="rId26" Type="http://schemas.openxmlformats.org/officeDocument/2006/relationships/hyperlink" Target="https://drive.google.com/file/d/1ON8qZlpA7ydfz2GI0zyCu2ynUX7H-w12/view?usp=drivesdk" TargetMode="External" /><Relationship Id="rId27" Type="http://schemas.openxmlformats.org/officeDocument/2006/relationships/hyperlink" Target="https://drive.google.com/file/d/15xBqStcQ8X0-BiXztHgvrpli7Ps9wkTk/view?usp=drivesdk" TargetMode="External" /><Relationship Id="rId28" Type="http://schemas.openxmlformats.org/officeDocument/2006/relationships/hyperlink" Target="https://drive.google.com/file/d/1PF88hfCNA-6P0RrSjBHQl65Fd2xsrCFD/view?usp=drivesdk" TargetMode="External" /><Relationship Id="rId29" Type="http://schemas.openxmlformats.org/officeDocument/2006/relationships/hyperlink" Target="https://drive.google.com/file/d/18Xk22K1XV_xfvt5ITzPqtMyedQx24qop/view?usp=drivesdk" TargetMode="External" /><Relationship Id="rId30" Type="http://schemas.openxmlformats.org/officeDocument/2006/relationships/hyperlink" Target="https://drive.google.com/file/d/1X5lv3OfQZFVGV8nrZSbMtOa-uwjXFr0q/view?usp=drivesdk" TargetMode="External" /><Relationship Id="rId31" Type="http://schemas.openxmlformats.org/officeDocument/2006/relationships/hyperlink" Target="https://drive.google.com/file/d/1Sn50kIrDYMvpkog5ODY8C3K3pmqrEcPo/view?usp=drivesdk" TargetMode="External" /><Relationship Id="rId32" Type="http://schemas.openxmlformats.org/officeDocument/2006/relationships/hyperlink" Target="https://drive.google.com/file/d/1GhHQ6dGhnLlNHZlJhvy-XHbIitxAcOXp/view?usp=drivesdk" TargetMode="External" /><Relationship Id="rId33" Type="http://schemas.openxmlformats.org/officeDocument/2006/relationships/hyperlink" Target="https://drive.google.com/file/d/1DzXj8qDrrABO_7427ytRTJvmtVAfja76/view?usp=drivesdk" TargetMode="External" /><Relationship Id="rId34" Type="http://schemas.openxmlformats.org/officeDocument/2006/relationships/hyperlink" Target="https://drive.google.com/file/d/1aAnTWZb2J_sXMM_wHhShr7YcelEoBAC1/view?usp=drivesdk" TargetMode="External" /><Relationship Id="rId35" Type="http://schemas.openxmlformats.org/officeDocument/2006/relationships/hyperlink" Target="https://drive.google.com/file/d/1yUKQf4T15dW3_L-px_sEo4a5Ow7qvNsn/view?usp=drivesdk" TargetMode="External" /><Relationship Id="rId36" Type="http://schemas.openxmlformats.org/officeDocument/2006/relationships/hyperlink" Target="https://drive.google.com/file/d/18CEQ6BFWLLHfL88XVVwxWVePw9nZCt3m/view?usp=drivesdk" TargetMode="External" /><Relationship Id="rId37" Type="http://schemas.openxmlformats.org/officeDocument/2006/relationships/hyperlink" Target="https://drive.google.com/file/d/1tbm7pdXzuMGCgsZI-gpRJEOcQFi2PJOg/view?usp=drivesdk" TargetMode="External" /><Relationship Id="rId38" Type="http://schemas.openxmlformats.org/officeDocument/2006/relationships/hyperlink" Target="https://drive.google.com/file/d/1obIqeKwfbEgW5qYFhpMWSNhlrl5Fohm4/view?usp=drivesdk" TargetMode="External" /><Relationship Id="rId39" Type="http://schemas.openxmlformats.org/officeDocument/2006/relationships/hyperlink" Target="https://drive.google.com/file/d/1P4yjvqDUayQMpl3WCbd1nW7J5T3wDgv2/view?usp=drivesdk" TargetMode="External" /><Relationship Id="rId40" Type="http://schemas.openxmlformats.org/officeDocument/2006/relationships/hyperlink" Target="https://drive.google.com/file/d/1RiEm6Y4VGu9UyYkgCPZt7NVYB9h7auGL/view?usp=drivesdk" TargetMode="External" /><Relationship Id="rId41" Type="http://schemas.openxmlformats.org/officeDocument/2006/relationships/hyperlink" Target="https://drive.google.com/file/d/14R-jidmxckzoMivqlkpxdFI5-VVmCNrM/view?usp=drivesdk" TargetMode="External" /><Relationship Id="rId42" Type="http://schemas.openxmlformats.org/officeDocument/2006/relationships/hyperlink" Target="https://drive.google.com/file/d/1O2rL1VIw0oqezbDhVsZt151JXz16HqjI/view?usp=drivesdk" TargetMode="External" /><Relationship Id="rId43" Type="http://schemas.openxmlformats.org/officeDocument/2006/relationships/hyperlink" Target="https://drive.google.com/file/d/1a-ShjXmWANWMnmvtHVHA_S_tVTUIL3rd/view?usp=drivesdk" TargetMode="External" /><Relationship Id="rId44" Type="http://schemas.openxmlformats.org/officeDocument/2006/relationships/hyperlink" Target="https://drive.google.com/file/d/1HPeYBwgBSRbELCuyklJAV3hBeVdcPzb9/view?usp=drivesdk" TargetMode="External" /><Relationship Id="rId45" Type="http://schemas.openxmlformats.org/officeDocument/2006/relationships/hyperlink" Target="https://drive.google.com/file/d/1JonwgH4r_cRxH-GQnzkPgwWVIggpg5XH/view?usp=drivesdk" TargetMode="External" /><Relationship Id="rId46" Type="http://schemas.openxmlformats.org/officeDocument/2006/relationships/hyperlink" Target="https://drive.google.com/file/d/1vvuom-iOUNsjj0fV-W0tMHB4R_hzej3H/view?usp=drivesdk" TargetMode="External" /><Relationship Id="rId47" Type="http://schemas.openxmlformats.org/officeDocument/2006/relationships/hyperlink" Target="https://drive.google.com/file/d/1oh8-7LYE-eH9dJwNxM6OmjlUlSoVHoTx/view?usp=drivesdk" TargetMode="External" /><Relationship Id="rId48" Type="http://schemas.openxmlformats.org/officeDocument/2006/relationships/hyperlink" Target="https://drive.google.com/file/d/1avwPyCwLZR0jX9pLY6LtbYW1ghAnfYQf/view?usp=drivesdk" TargetMode="External" /><Relationship Id="rId49" Type="http://schemas.openxmlformats.org/officeDocument/2006/relationships/hyperlink" Target="https://drive.google.com/file/d/1IVQeu5AAopXNdYNdg0uFXw_4VmdV7JJh/view?usp=drivesdk" TargetMode="External" /><Relationship Id="rId50" Type="http://schemas.openxmlformats.org/officeDocument/2006/relationships/hyperlink" Target="https://drive.google.com/file/d/1s-x-FHPEX8GSEhDLKnj96x8_1GlJRn6T/view?usp=drivesdk" TargetMode="External" /><Relationship Id="rId51" Type="http://schemas.openxmlformats.org/officeDocument/2006/relationships/hyperlink" Target="https://drive.google.com/file/d/15lLwfvQUDbLcCShBxMwCgcYQLvVB3N23/view?usp=drivesdk" TargetMode="External" /><Relationship Id="rId52" Type="http://schemas.openxmlformats.org/officeDocument/2006/relationships/hyperlink" Target="https://drive.google.com/file/d/1HkRmv1Q6MoJQuYqDtrVzaeQGfozS-e-j/view?usp=drivesdk" TargetMode="External" /><Relationship Id="rId53" Type="http://schemas.openxmlformats.org/officeDocument/2006/relationships/hyperlink" Target="https://drive.google.com/file/d/10vBZlloKBs7R_2iysaJ7a5G4xO7qUdb_/view?usp=drivesdk" TargetMode="External" /><Relationship Id="rId54" Type="http://schemas.openxmlformats.org/officeDocument/2006/relationships/hyperlink" Target="https://drive.google.com/file/d/10gtEqMBLZg3PzfPXnlXkS2lCb_YenSBV/view?usp=drivesdk" TargetMode="External" /><Relationship Id="rId55" Type="http://schemas.openxmlformats.org/officeDocument/2006/relationships/hyperlink" Target="https://drive.google.com/file/d/1SDNyGoxLbWFgLBoox3-l1QOfqztw3bDc/view?usp=drivesdk" TargetMode="External" /><Relationship Id="rId56" Type="http://schemas.openxmlformats.org/officeDocument/2006/relationships/hyperlink" Target="https://drive.google.com/file/d/1zqa7twA1ASAD4iLEzhbf2OTZAq1HVi6u/view?usp=drivesdk" TargetMode="External" /><Relationship Id="rId57" Type="http://schemas.openxmlformats.org/officeDocument/2006/relationships/hyperlink" Target="https://drive.google.com/file/d/1ixV_fI96FR8ivvWshc0KUGsPCu3wjVFL/view?usp=drivesdk" TargetMode="External" /><Relationship Id="rId58" Type="http://schemas.openxmlformats.org/officeDocument/2006/relationships/comments" Target="../comments3.xml" /><Relationship Id="rId59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a/hardin.kyschools.us/file/d/17QgIbNBG2kcFCagliiPzAaRn_6fxYYFi/view?usp=drivesdk" TargetMode="External" /><Relationship Id="rId2" Type="http://schemas.openxmlformats.org/officeDocument/2006/relationships/hyperlink" Target="https://drive.google.com/a/hardin.kyschools.us/file/d/11ubarmexaLVoQz98elK3whfl0G_FvBcU/view?usp=drivesdk" TargetMode="External" /><Relationship Id="rId3" Type="http://schemas.openxmlformats.org/officeDocument/2006/relationships/hyperlink" Target="https://drive.google.com/a/hardin.kyschools.us/file/d/1-ay4oRHoOIJn5Xq7my9SjS8f5Z7IDwJK/view?usp=drivesdk" TargetMode="External" /><Relationship Id="rId4" Type="http://schemas.openxmlformats.org/officeDocument/2006/relationships/hyperlink" Target="https://drive.google.com/a/hardin.kyschools.us/file/d/1axKXhwKR9QcUrwiUHlhpSDEr6DCb33_U/view?usp=drivesdk" TargetMode="External" /><Relationship Id="rId5" Type="http://schemas.openxmlformats.org/officeDocument/2006/relationships/hyperlink" Target="https://drive.google.com/a/hardin.kyschools.us/file/d/1SfE00WCOSXxg4HoiayQZZ9uJONldVxOJ/view?usp=drivesdk" TargetMode="External" /><Relationship Id="rId6" Type="http://schemas.openxmlformats.org/officeDocument/2006/relationships/hyperlink" Target="https://drive.google.com/a/hardin.kyschools.us/file/d/1-pCKlWcuQU_AweyM0N3WeEVBJSS3slJ3/view?usp=drivesdk" TargetMode="External" /><Relationship Id="rId7" Type="http://schemas.openxmlformats.org/officeDocument/2006/relationships/hyperlink" Target="https://drive.google.com/a/hardin.kyschools.us/file/d/1p88uuOwTOUlGJU74oVuNGPHvEFKJatPe/view?usp=drivesdk" TargetMode="External" /><Relationship Id="rId8" Type="http://schemas.openxmlformats.org/officeDocument/2006/relationships/hyperlink" Target="https://drive.google.com/a/hardin.kyschools.us/file/d/1LoeyFkgBmhirpUnnGtd95NPyTjOMMCXO/view?usp=drivesdk" TargetMode="External" /><Relationship Id="rId9" Type="http://schemas.openxmlformats.org/officeDocument/2006/relationships/hyperlink" Target="https://drive.google.com/a/hardin.kyschools.us/file/d/1TjApnojhW3PurBX0Zix1k3HUmbegko-J/view?usp=drivesdk" TargetMode="External" /><Relationship Id="rId10" Type="http://schemas.openxmlformats.org/officeDocument/2006/relationships/hyperlink" Target="https://drive.google.com/a/hardin.kyschools.us/file/d/1pQHKTp5tPuGdguyWZVngn8haLaCnUt9E/view?usp=drivesdk" TargetMode="External" /><Relationship Id="rId11" Type="http://schemas.openxmlformats.org/officeDocument/2006/relationships/hyperlink" Target="https://drive.google.com/a/hardin.kyschools.us/file/d/1X3BhdzGQEYloz0Xr5MuEnhD-ZYGiA7CO/view?usp=drivesdk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a/hardin.kyschools.us/file/d/14ZGoKDR0YAeOz_CZQdtv3fBF8htzCDPS/view?usp=drivesdk" TargetMode="External" /><Relationship Id="rId2" Type="http://schemas.openxmlformats.org/officeDocument/2006/relationships/hyperlink" Target="https://drive.google.com/a/hardin.kyschools.us/file/d/16qLgNTLVwpwcvUxpG4KKnVpPr_FZFN82/view?usp=drivesdk" TargetMode="External" /><Relationship Id="rId3" Type="http://schemas.openxmlformats.org/officeDocument/2006/relationships/hyperlink" Target="https://drive.google.com/a/hardin.kyschools.us/file/d/15iwUbzSz-gdpDRetto-pkeMX80lpK9dM/view?usp=drivesdk" TargetMode="External" /><Relationship Id="rId4" Type="http://schemas.openxmlformats.org/officeDocument/2006/relationships/hyperlink" Target="https://drive.google.com/a/hardin.kyschools.us/file/d/1e_pa9av4-9ReNoNCVmZfC7WxO1lEuub0/view?usp=drivesdk" TargetMode="External" /><Relationship Id="rId5" Type="http://schemas.openxmlformats.org/officeDocument/2006/relationships/hyperlink" Target="https://drive.google.com/a/hardin.kyschools.us/file/d/1kjGUoc-njgNKkp9LgMLIVcsyZyT8cMp2/view?usp=drivesdk" TargetMode="External" /><Relationship Id="rId6" Type="http://schemas.openxmlformats.org/officeDocument/2006/relationships/hyperlink" Target="https://drive.google.com/a/hardin.kyschools.us/file/d/1iY9tShwWv0Ab6y-xFhIth92fBae46A5p/view?usp=drivesdk" TargetMode="External" /><Relationship Id="rId7" Type="http://schemas.openxmlformats.org/officeDocument/2006/relationships/hyperlink" Target="https://drive.google.com/a/hardin.kyschools.us/file/d/1m8FKbFyXGM3nf6HK8DZncF9BqVJCnYo_/view?usp=drivesdk" TargetMode="External" /><Relationship Id="rId8" Type="http://schemas.openxmlformats.org/officeDocument/2006/relationships/hyperlink" Target="https://drive.google.com/a/hardin.kyschools.us/file/d/1XfeXhcpjekTM0NCC2B38VmrgFkvL5Nh6/view?usp=drivesdk" TargetMode="External" /><Relationship Id="rId9" Type="http://schemas.openxmlformats.org/officeDocument/2006/relationships/hyperlink" Target="https://drive.google.com/a/hardin.kyschools.us/file/d/1JijdZV7CokA_5toEp_S90JKLkL6l7PKr/view?usp=drivesdk" TargetMode="External" /><Relationship Id="rId10" Type="http://schemas.openxmlformats.org/officeDocument/2006/relationships/hyperlink" Target="https://drive.google.com/a/hardin.kyschools.us/file/d/1NvYq3xzBK9lhj60pmqW9XnCew4ayu_45/view?usp=drivesdk" TargetMode="External" /><Relationship Id="rId11" Type="http://schemas.openxmlformats.org/officeDocument/2006/relationships/hyperlink" Target="https://drive.google.com/a/hardin.kyschools.us/file/d/1oSq0K2JSbYaq9zaI2R99g09z0h083OII/view?usp=drivesdk" TargetMode="External" /><Relationship Id="rId12" Type="http://schemas.openxmlformats.org/officeDocument/2006/relationships/hyperlink" Target="https://drive.google.com/a/hardin.kyschools.us/file/d/13ir0qGh6d39tjjFBpW4Vb1zyZEaYbvB-/view?usp=drivesdk" TargetMode="External" /><Relationship Id="rId13" Type="http://schemas.openxmlformats.org/officeDocument/2006/relationships/hyperlink" Target="https://drive.google.com/a/hardin.kyschools.us/file/d/1QgZ1zuyHM1SyTxI5nWqnHlKPmcq2JHWB/view?usp=drivesdk" TargetMode="External" /><Relationship Id="rId14" Type="http://schemas.openxmlformats.org/officeDocument/2006/relationships/hyperlink" Target="https://drive.google.com/a/hardin.kyschools.us/file/d/12ukDFyFNvUdUOw5-Xdizxiw1tSwi6ZKP/view?usp=drivesdk" TargetMode="External" /><Relationship Id="rId15" Type="http://schemas.openxmlformats.org/officeDocument/2006/relationships/hyperlink" Target="https://drive.google.com/a/hardin.kyschools.us/file/d/1K7jcXDXL28_Zg6hN3Lte-T1AU4Y27o8Q/view?usp=drivesdk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a/hardin.kyschools.us/file/d/1qJrBwVRuJ08lsByIzxB_7PY3FM5xXQc7/view?usp=drivesdk" TargetMode="External" /><Relationship Id="rId2" Type="http://schemas.openxmlformats.org/officeDocument/2006/relationships/hyperlink" Target="https://drive.google.com/a/hardin.kyschools.us/file/d/1DDldc0HDxlOg-LhLH72YV8-qZMGGk-rc/view?usp=drivesdk" TargetMode="External" /><Relationship Id="rId3" Type="http://schemas.openxmlformats.org/officeDocument/2006/relationships/hyperlink" Target="https://drive.google.com/a/hardin.kyschools.us/file/d/1jAgE3jM7gkHY49ow2SQ9xK3WAPJilMMl/view?usp=drivesdk" TargetMode="External" /><Relationship Id="rId4" Type="http://schemas.openxmlformats.org/officeDocument/2006/relationships/hyperlink" Target="https://drive.google.com/a/hardin.kyschools.us/file/d/12PhZa-S9NpbV0mb_KnHHFftBqH4-oblG/view?usp=drivesdk" TargetMode="External" /><Relationship Id="rId5" Type="http://schemas.openxmlformats.org/officeDocument/2006/relationships/hyperlink" Target="https://drive.google.com/a/hardin.kyschools.us/file/d/1uFBiaRGC4K9JE6W-GLTkgrhmGADdxigg/view?usp=drivesdk" TargetMode="External" /><Relationship Id="rId6" Type="http://schemas.openxmlformats.org/officeDocument/2006/relationships/hyperlink" Target="https://drive.google.com/a/hardin.kyschools.us/file/d/1VWLoLcpEhtg4j4YO9ScZWqbTUz_Wm4nv/view?usp=drivesdk" TargetMode="External" /><Relationship Id="rId7" Type="http://schemas.openxmlformats.org/officeDocument/2006/relationships/hyperlink" Target="https://drive.google.com/a/hardin.kyschools.us/file/d/1tl2YZ774QPfAiDWrBogKuZrH3ogkxZOZ/view?usp=drivesdk" TargetMode="External" /><Relationship Id="rId8" Type="http://schemas.openxmlformats.org/officeDocument/2006/relationships/hyperlink" Target="https://drive.google.com/a/hardin.kyschools.us/file/d/12dck-V4AvmcWCJR-7HNOsZYRoMNFy3Zb/view?usp=drivesdk" TargetMode="External" /><Relationship Id="rId9" Type="http://schemas.openxmlformats.org/officeDocument/2006/relationships/hyperlink" Target="https://drive.google.com/a/hardin.kyschools.us/file/d/1bI2Tnp15b5AR7DqGO0uq3DNYm2dohihs/view?usp=drivesdk" TargetMode="External" /><Relationship Id="rId10" Type="http://schemas.openxmlformats.org/officeDocument/2006/relationships/hyperlink" Target="https://drive.google.com/a/hardin.kyschools.us/file/d/1qSGXCiI8k6SnyC_3vZeoFja3FEiqRSmS/view?usp=drivesdk" TargetMode="External" /><Relationship Id="rId11" Type="http://schemas.openxmlformats.org/officeDocument/2006/relationships/hyperlink" Target="https://drive.google.com/a/hardin.kyschools.us/file/d/1lgnI4Y9IHxfn5-2_619KiUZyex_sDDXI/view?usp=drivesdk" TargetMode="External" /><Relationship Id="rId12" Type="http://schemas.openxmlformats.org/officeDocument/2006/relationships/hyperlink" Target="https://drive.google.com/a/hardin.kyschools.us/file/d/1r0dKlP7cI5EeK88I-QAnHsiw-GnyClWv/view?usp=drivesdk" TargetMode="External" /><Relationship Id="rId13" Type="http://schemas.openxmlformats.org/officeDocument/2006/relationships/hyperlink" Target="https://drive.google.com/a/hardin.kyschools.us/file/d/12GKyrmkdgc2xMZ0KPsu-GgSTrdOfEOs7/view?usp=drivesdk" TargetMode="External" /><Relationship Id="rId14" Type="http://schemas.openxmlformats.org/officeDocument/2006/relationships/hyperlink" Target="https://drive.google.com/a/hardin.kyschools.us/file/d/16CuHAFhZLUPp2-BitXhSkIIVEzWg2T5a/view?usp=drivesdk" TargetMode="External" /><Relationship Id="rId15" Type="http://schemas.openxmlformats.org/officeDocument/2006/relationships/hyperlink" Target="https://drive.google.com/a/hardin.kyschools.us/file/d/1sWuu7rQUBfkHF3LubL5ed0VMnUAjqA3X/view?usp=drivesdk" TargetMode="External" /><Relationship Id="rId16" Type="http://schemas.openxmlformats.org/officeDocument/2006/relationships/hyperlink" Target="https://drive.google.com/a/hardin.kyschools.us/file/d/12hKVuCqIMwaXniYFkCQE8D8fuGYADk5N/view?usp=drivesdk" TargetMode="External" /><Relationship Id="rId17" Type="http://schemas.openxmlformats.org/officeDocument/2006/relationships/hyperlink" Target="https://drive.google.com/a/hardin.kyschools.us/file/d/1fQS5j39T3PtdpaWm1EELKhPcxoyHpZne/view?usp=drivesdk" TargetMode="External" /><Relationship Id="rId18" Type="http://schemas.openxmlformats.org/officeDocument/2006/relationships/hyperlink" Target="https://drive.google.com/a/hardin.kyschools.us/file/d/1v4O5ME-eGik9lx0156iKSHeLvsWu_YJ0/view?usp=drivesdk" TargetMode="External" /><Relationship Id="rId19" Type="http://schemas.openxmlformats.org/officeDocument/2006/relationships/hyperlink" Target="https://drive.google.com/a/hardin.kyschools.us/file/d/1TrH3mYjiwxHvDcXujkkIJovXxSBpBBDr/view?usp=drivesdk" TargetMode="External" /><Relationship Id="rId20" Type="http://schemas.openxmlformats.org/officeDocument/2006/relationships/hyperlink" Target="https://drive.google.com/a/hardin.kyschools.us/file/d/1EDXX2nmYygwn4Stzo7rgT_i78WQMO-EN/view?usp=drivesdk" TargetMode="External" /><Relationship Id="rId21" Type="http://schemas.openxmlformats.org/officeDocument/2006/relationships/hyperlink" Target="https://drive.google.com/a/hardin.kyschools.us/file/d/1MWopSBcbPF2UpZ6HuUfiIwdzkREHLIc2/view?usp=drivesdk" TargetMode="External" /><Relationship Id="rId22" Type="http://schemas.openxmlformats.org/officeDocument/2006/relationships/hyperlink" Target="https://drive.google.com/a/hardin.kyschools.us/file/d/1RjcVpuRZ-blUPGJpH6jdhIomlaoh_TeZ/view?usp=drivesdk" TargetMode="External" /><Relationship Id="rId23" Type="http://schemas.openxmlformats.org/officeDocument/2006/relationships/hyperlink" Target="https://drive.google.com/a/hardin.kyschools.us/file/d/1hOqQt2FqkhCnX3-vcy5Xec5anZ-rQgfl/view?usp=drivesdk" TargetMode="External" /><Relationship Id="rId24" Type="http://schemas.openxmlformats.org/officeDocument/2006/relationships/hyperlink" Target="https://drive.google.com/a/hardin.kyschools.us/file/d/1drV-rM215QI6urkjxFP6hYPNnbc-6yye/view?usp=drivesdk" TargetMode="External" /><Relationship Id="rId25" Type="http://schemas.openxmlformats.org/officeDocument/2006/relationships/hyperlink" Target="https://drive.google.com/a/hardin.kyschools.us/file/d/1JBjdh_nG6dGo6MZW4LX8ZwTGcS_VsRr3/view?usp=drivesdk" TargetMode="External" /><Relationship Id="rId26" Type="http://schemas.openxmlformats.org/officeDocument/2006/relationships/hyperlink" Target="https://drive.google.com/a/hardin.kyschools.us/file/d/1I3gA0kBCbBSm9MwwMettHVAvpSYl9nxe/view?usp=drivesdk" TargetMode="External" /><Relationship Id="rId27" Type="http://schemas.openxmlformats.org/officeDocument/2006/relationships/hyperlink" Target="https://drive.google.com/a/hardin.kyschools.us/file/d/1MBk-mqMbpQgPHX0uQeJqrR4ssIDmfOsP/view?usp=drivesdk" TargetMode="External" /><Relationship Id="rId28" Type="http://schemas.openxmlformats.org/officeDocument/2006/relationships/hyperlink" Target="https://drive.google.com/a/hardin.kyschools.us/file/d/1GE-V0qOmm7RMb8zYX3iRB8PwXWr4Avyc/view?usp=drivesdk" TargetMode="External" /><Relationship Id="rId29" Type="http://schemas.openxmlformats.org/officeDocument/2006/relationships/hyperlink" Target="https://drive.google.com/a/hardin.kyschools.us/file/d/1PwwUHtXfZk_CO9xH-MqVxvKZ7R38l_w-/view?usp=drivesdk" TargetMode="External" /><Relationship Id="rId30" Type="http://schemas.openxmlformats.org/officeDocument/2006/relationships/hyperlink" Target="https://drive.google.com/a/hardin.kyschools.us/file/d/10xHB4_Kk94DG93N3HPuGr99uxN_0z4aF/view?usp=drivesdk" TargetMode="External" /><Relationship Id="rId31" Type="http://schemas.openxmlformats.org/officeDocument/2006/relationships/hyperlink" Target="https://drive.google.com/a/hardin.kyschools.us/file/d/1DW5HzV8mg0chEf2SmahqxSMMTol9zrtS/view?usp=drivesdk" TargetMode="External" /><Relationship Id="rId32" Type="http://schemas.openxmlformats.org/officeDocument/2006/relationships/hyperlink" Target="https://drive.google.com/a/hardin.kyschools.us/file/d/1JRjzDFMQYpq2igNBBTkUsrdozO0BNiXA/view?usp=drivesdk" TargetMode="External" /><Relationship Id="rId33" Type="http://schemas.openxmlformats.org/officeDocument/2006/relationships/hyperlink" Target="https://drive.google.com/a/hardin.kyschools.us/file/d/13_R_xSmj85Yi3SrUZt27mF1TOjv1Zvzg/view?usp=drivesdk" TargetMode="External" /><Relationship Id="rId34" Type="http://schemas.openxmlformats.org/officeDocument/2006/relationships/hyperlink" Target="https://drive.google.com/a/hardin.kyschools.us/file/d/1x1cXUR1VcbY2ecTlO1IT0bj03jhrNB2p/view?usp=drivesdk" TargetMode="External" /><Relationship Id="rId35" Type="http://schemas.openxmlformats.org/officeDocument/2006/relationships/hyperlink" Target="https://drive.google.com/a/hardin.kyschools.us/file/d/1Ne7rB8HUyaSKJIeYw1j0QISOwDYLyqHC/view?usp=drivesdk" TargetMode="External" /><Relationship Id="rId36" Type="http://schemas.openxmlformats.org/officeDocument/2006/relationships/hyperlink" Target="https://drive.google.com/a/hardin.kyschools.us/file/d/1tjJJJOjPonRiIm1e1qLoKRC4fqMhu7ej/view?usp=drivesdk" TargetMode="External" /><Relationship Id="rId37" Type="http://schemas.openxmlformats.org/officeDocument/2006/relationships/hyperlink" Target="https://drive.google.com/a/hardin.kyschools.us/file/d/1_LGRm_k29ssKyLswuhkBA9lCOBx7P2se/view?usp=drivesdk" TargetMode="External" /><Relationship Id="rId38" Type="http://schemas.openxmlformats.org/officeDocument/2006/relationships/hyperlink" Target="https://drive.google.com/a/hardin.kyschools.us/file/d/1tU_MpKB5QU1Y0uENpUR07XUwrgB6bL62/view?usp=drivesdk" TargetMode="External" /><Relationship Id="rId39" Type="http://schemas.openxmlformats.org/officeDocument/2006/relationships/hyperlink" Target="https://drive.google.com/a/hardin.kyschools.us/file/d/152WPzP5uE6X572VMrlS9-2M1oJ50AqMZ/view?usp=drivesdk" TargetMode="External" /><Relationship Id="rId40" Type="http://schemas.openxmlformats.org/officeDocument/2006/relationships/hyperlink" Target="https://drive.google.com/a/hardin.kyschools.us/file/d/1_eYrbRH88iHtFZXf1jiCx4w6xSnzQP45/view?usp=drivesdk" TargetMode="External" /><Relationship Id="rId41" Type="http://schemas.openxmlformats.org/officeDocument/2006/relationships/hyperlink" Target="https://drive.google.com/a/hardin.kyschools.us/file/d/1bqfPYq2Dwtobst6lqSmFldJMLA-2IwCp/view?usp=drivesdk" TargetMode="External" /><Relationship Id="rId42" Type="http://schemas.openxmlformats.org/officeDocument/2006/relationships/hyperlink" Target="https://drive.google.com/a/hardin.kyschools.us/file/d/1nkeXdkce5PD_RhmlbY5MotKD9PLonzGC/view?usp=drivesdk" TargetMode="External" /><Relationship Id="rId43" Type="http://schemas.openxmlformats.org/officeDocument/2006/relationships/hyperlink" Target="https://drive.google.com/a/hardin.kyschools.us/file/d/1XgTSXiGX8B8qFHrAg-Y2Qq_3hqipJtZi/view?usp=drivesd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6" width="21.57421875" style="0" customWidth="1"/>
    <col min="7" max="7" width="15.57421875" style="0" customWidth="1"/>
    <col min="8" max="8" width="24.57421875" style="0" customWidth="1"/>
    <col min="9" max="26" width="21.57421875" style="0" customWidth="1"/>
  </cols>
  <sheetData>
    <row r="1" spans="1:1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6" ht="12.75">
      <c r="A2" s="1">
        <v>44071.5044120949</v>
      </c>
      <c r="B2" s="2" t="s">
        <v>17</v>
      </c>
      <c r="C2" s="2" t="s">
        <v>18</v>
      </c>
      <c r="D2" s="2">
        <v>550</v>
      </c>
      <c r="E2" s="2" t="s">
        <v>19</v>
      </c>
      <c r="F2" s="2">
        <v>300</v>
      </c>
      <c r="G2" s="2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20</v>
      </c>
      <c r="M2" s="2" t="s">
        <v>25</v>
      </c>
      <c r="N2" s="2" t="s">
        <v>26</v>
      </c>
      <c r="O2" s="2" t="s">
        <v>25</v>
      </c>
      <c r="P2" s="2" t="s">
        <v>27</v>
      </c>
    </row>
    <row r="3" spans="1:16" ht="12.75">
      <c r="A3" s="1">
        <v>44083.596525636574</v>
      </c>
      <c r="B3" s="2" t="s">
        <v>17</v>
      </c>
      <c r="C3" s="2" t="s">
        <v>28</v>
      </c>
      <c r="D3" s="2">
        <v>25000</v>
      </c>
      <c r="E3" s="2" t="s">
        <v>29</v>
      </c>
      <c r="F3" s="2">
        <v>500</v>
      </c>
      <c r="G3" s="2" t="s">
        <v>30</v>
      </c>
      <c r="H3" s="2" t="s">
        <v>31</v>
      </c>
      <c r="I3" s="2" t="s">
        <v>32</v>
      </c>
      <c r="J3" s="2" t="s">
        <v>33</v>
      </c>
      <c r="K3" s="2" t="s">
        <v>34</v>
      </c>
      <c r="L3" s="2" t="s">
        <v>35</v>
      </c>
      <c r="M3" s="2" t="s">
        <v>36</v>
      </c>
      <c r="P3" s="2" t="s">
        <v>37</v>
      </c>
    </row>
    <row r="4" spans="1:16" ht="12.75">
      <c r="A4" s="1">
        <v>44083.62264743056</v>
      </c>
      <c r="B4" s="2" t="s">
        <v>38</v>
      </c>
      <c r="C4" s="2" t="s">
        <v>39</v>
      </c>
      <c r="D4" s="2">
        <v>2800</v>
      </c>
      <c r="E4" s="2" t="s">
        <v>40</v>
      </c>
      <c r="F4" s="2">
        <v>2500</v>
      </c>
      <c r="G4" s="2" t="s">
        <v>41</v>
      </c>
      <c r="H4" s="2" t="s">
        <v>42</v>
      </c>
      <c r="I4" s="2" t="s">
        <v>43</v>
      </c>
      <c r="J4" s="2" t="s">
        <v>1</v>
      </c>
      <c r="K4" s="3" t="s">
        <v>44</v>
      </c>
      <c r="L4" s="2" t="s">
        <v>41</v>
      </c>
      <c r="M4" s="2" t="s">
        <v>36</v>
      </c>
      <c r="O4" s="2" t="s">
        <v>36</v>
      </c>
      <c r="P4" s="2" t="s">
        <v>45</v>
      </c>
    </row>
    <row r="5" spans="1:16" ht="12.75">
      <c r="A5" s="1">
        <v>44083.62625324074</v>
      </c>
      <c r="B5" s="2" t="s">
        <v>38</v>
      </c>
      <c r="C5" s="2" t="s">
        <v>46</v>
      </c>
      <c r="D5" s="2">
        <v>638.97</v>
      </c>
      <c r="E5" s="2" t="s">
        <v>47</v>
      </c>
      <c r="F5" s="2">
        <v>500</v>
      </c>
      <c r="G5" s="2" t="s">
        <v>48</v>
      </c>
      <c r="H5" s="2" t="s">
        <v>49</v>
      </c>
      <c r="I5" s="2" t="s">
        <v>50</v>
      </c>
      <c r="J5" s="2" t="s">
        <v>51</v>
      </c>
      <c r="K5" s="2" t="s">
        <v>52</v>
      </c>
      <c r="L5" s="2" t="s">
        <v>48</v>
      </c>
      <c r="M5" s="2" t="s">
        <v>36</v>
      </c>
      <c r="O5" s="2" t="s">
        <v>36</v>
      </c>
      <c r="P5" s="2" t="s">
        <v>45</v>
      </c>
    </row>
    <row r="6" spans="1:16" ht="12.75">
      <c r="A6" s="1">
        <v>44083.62798505787</v>
      </c>
      <c r="B6" s="2" t="s">
        <v>38</v>
      </c>
      <c r="C6" s="2" t="s">
        <v>53</v>
      </c>
      <c r="D6" s="2">
        <v>638.97</v>
      </c>
      <c r="E6" s="2" t="s">
        <v>54</v>
      </c>
      <c r="F6" s="2">
        <v>300</v>
      </c>
      <c r="G6" s="2" t="s">
        <v>48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48</v>
      </c>
      <c r="M6" s="2" t="s">
        <v>36</v>
      </c>
      <c r="O6" s="2" t="s">
        <v>36</v>
      </c>
      <c r="P6" s="2" t="s">
        <v>45</v>
      </c>
    </row>
    <row r="7" spans="1:16" ht="12.75">
      <c r="A7" s="1">
        <v>44083.62970392361</v>
      </c>
      <c r="B7" s="2" t="s">
        <v>38</v>
      </c>
      <c r="C7" s="2" t="s">
        <v>59</v>
      </c>
      <c r="D7" s="2">
        <v>3464.06</v>
      </c>
      <c r="E7" s="2" t="s">
        <v>60</v>
      </c>
      <c r="F7" s="2">
        <v>200</v>
      </c>
      <c r="G7" s="2" t="s">
        <v>48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48</v>
      </c>
      <c r="M7" s="2" t="s">
        <v>36</v>
      </c>
      <c r="O7" s="2" t="s">
        <v>36</v>
      </c>
      <c r="P7" s="2" t="s">
        <v>45</v>
      </c>
    </row>
    <row r="8" spans="1:16" ht="12.75">
      <c r="A8" s="1">
        <v>44083.63124271991</v>
      </c>
      <c r="B8" s="2" t="s">
        <v>38</v>
      </c>
      <c r="C8" s="2" t="s">
        <v>39</v>
      </c>
      <c r="D8" s="2">
        <v>20676.21</v>
      </c>
      <c r="E8" s="2" t="s">
        <v>65</v>
      </c>
      <c r="F8" s="2">
        <v>2500</v>
      </c>
      <c r="G8" s="2" t="s">
        <v>66</v>
      </c>
      <c r="H8" s="2" t="s">
        <v>67</v>
      </c>
      <c r="I8" s="2" t="s">
        <v>68</v>
      </c>
      <c r="J8" s="2" t="s">
        <v>39</v>
      </c>
      <c r="K8" s="2" t="s">
        <v>24</v>
      </c>
      <c r="L8" s="2" t="s">
        <v>66</v>
      </c>
      <c r="M8" s="2" t="s">
        <v>36</v>
      </c>
      <c r="O8" s="2" t="s">
        <v>36</v>
      </c>
      <c r="P8" s="2" t="s">
        <v>45</v>
      </c>
    </row>
    <row r="9" spans="1:16" ht="12.75">
      <c r="A9" s="1">
        <v>44083.632278136574</v>
      </c>
      <c r="B9" s="2" t="s">
        <v>38</v>
      </c>
      <c r="C9" s="2" t="s">
        <v>69</v>
      </c>
      <c r="D9" s="2">
        <v>5295.4</v>
      </c>
      <c r="E9" s="2" t="s">
        <v>70</v>
      </c>
      <c r="F9" s="2">
        <v>2000</v>
      </c>
      <c r="G9" s="2" t="s">
        <v>48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48</v>
      </c>
      <c r="M9" s="2" t="s">
        <v>36</v>
      </c>
      <c r="O9" s="2" t="s">
        <v>36</v>
      </c>
      <c r="P9" s="2" t="s">
        <v>45</v>
      </c>
    </row>
    <row r="10" spans="1:16" ht="12.75">
      <c r="A10" s="1">
        <v>44083.633781331024</v>
      </c>
      <c r="B10" s="2" t="s">
        <v>38</v>
      </c>
      <c r="C10" s="2" t="s">
        <v>75</v>
      </c>
      <c r="D10" s="2">
        <v>0</v>
      </c>
      <c r="E10" s="2" t="s">
        <v>76</v>
      </c>
      <c r="F10" s="2">
        <v>200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64</v>
      </c>
      <c r="L10" s="2" t="s">
        <v>77</v>
      </c>
      <c r="M10" s="2" t="s">
        <v>36</v>
      </c>
      <c r="O10" s="2" t="s">
        <v>36</v>
      </c>
      <c r="P10" s="2" t="s">
        <v>45</v>
      </c>
    </row>
    <row r="11" spans="1:16" ht="12.75">
      <c r="A11" s="1">
        <v>44083.63565577546</v>
      </c>
      <c r="B11" s="2" t="s">
        <v>38</v>
      </c>
      <c r="C11" s="2" t="s">
        <v>39</v>
      </c>
      <c r="D11" s="2">
        <v>20676.21</v>
      </c>
      <c r="E11" s="2" t="s">
        <v>81</v>
      </c>
      <c r="F11" s="2">
        <v>500</v>
      </c>
      <c r="G11" s="2" t="s">
        <v>66</v>
      </c>
      <c r="H11" s="2" t="s">
        <v>71</v>
      </c>
      <c r="I11" s="2" t="s">
        <v>65</v>
      </c>
      <c r="J11" s="2" t="s">
        <v>39</v>
      </c>
      <c r="K11" s="2" t="s">
        <v>82</v>
      </c>
      <c r="L11" s="2" t="s">
        <v>66</v>
      </c>
      <c r="M11" s="2" t="s">
        <v>36</v>
      </c>
      <c r="O11" s="2" t="s">
        <v>36</v>
      </c>
      <c r="P11" s="2" t="s">
        <v>45</v>
      </c>
    </row>
    <row r="12" spans="1:16" ht="12.75">
      <c r="A12" s="1">
        <v>44063.48913584491</v>
      </c>
      <c r="B12" s="2" t="s">
        <v>83</v>
      </c>
      <c r="C12" s="2" t="s">
        <v>28</v>
      </c>
      <c r="D12" s="2">
        <v>6250</v>
      </c>
      <c r="E12" s="2" t="s">
        <v>84</v>
      </c>
      <c r="F12" s="2">
        <v>5000</v>
      </c>
      <c r="G12" s="2" t="s">
        <v>85</v>
      </c>
      <c r="H12" s="2" t="s">
        <v>86</v>
      </c>
      <c r="I12" s="2" t="s">
        <v>87</v>
      </c>
      <c r="J12" s="2" t="s">
        <v>88</v>
      </c>
      <c r="K12" s="2" t="s">
        <v>89</v>
      </c>
      <c r="L12" s="2" t="s">
        <v>90</v>
      </c>
      <c r="M12" s="2" t="s">
        <v>36</v>
      </c>
      <c r="O12" s="2" t="s">
        <v>36</v>
      </c>
      <c r="P12" s="2" t="s">
        <v>91</v>
      </c>
    </row>
    <row r="13" spans="1:16" ht="12.75">
      <c r="A13" s="1">
        <v>44064.49372237269</v>
      </c>
      <c r="B13" s="2" t="s">
        <v>92</v>
      </c>
      <c r="C13" s="2" t="s">
        <v>93</v>
      </c>
      <c r="D13" s="2">
        <v>500</v>
      </c>
      <c r="E13" s="2" t="s">
        <v>94</v>
      </c>
      <c r="F13" s="2">
        <v>1000</v>
      </c>
      <c r="G13" s="2" t="s">
        <v>95</v>
      </c>
      <c r="H13" s="2" t="s">
        <v>96</v>
      </c>
      <c r="I13" s="2" t="s">
        <v>97</v>
      </c>
      <c r="J13" s="2" t="s">
        <v>98</v>
      </c>
      <c r="K13" s="2" t="s">
        <v>99</v>
      </c>
      <c r="L13" s="2" t="s">
        <v>100</v>
      </c>
      <c r="M13" s="2" t="s">
        <v>25</v>
      </c>
      <c r="N13" s="2" t="s">
        <v>101</v>
      </c>
      <c r="O13" s="2" t="s">
        <v>25</v>
      </c>
      <c r="P13" s="2" t="s">
        <v>102</v>
      </c>
    </row>
    <row r="14" spans="1:16" ht="18" customHeight="1">
      <c r="A14" s="1">
        <v>44063.439217962965</v>
      </c>
      <c r="B14" s="2" t="s">
        <v>103</v>
      </c>
      <c r="C14" s="2" t="s">
        <v>39</v>
      </c>
      <c r="D14" s="2">
        <v>14000</v>
      </c>
      <c r="E14" s="2" t="s">
        <v>104</v>
      </c>
      <c r="F14" s="2">
        <v>2500</v>
      </c>
      <c r="G14" s="2" t="s">
        <v>105</v>
      </c>
      <c r="H14" s="2" t="s">
        <v>106</v>
      </c>
      <c r="I14" s="2" t="s">
        <v>104</v>
      </c>
      <c r="J14" s="2" t="s">
        <v>107</v>
      </c>
      <c r="K14" s="2" t="s">
        <v>108</v>
      </c>
      <c r="L14" s="2" t="s">
        <v>109</v>
      </c>
      <c r="M14" s="2" t="s">
        <v>36</v>
      </c>
      <c r="O14" s="2" t="s">
        <v>36</v>
      </c>
      <c r="P14" s="2" t="s">
        <v>110</v>
      </c>
    </row>
    <row r="15" spans="1:16" ht="12.75">
      <c r="A15" s="1">
        <v>44084.502699641205</v>
      </c>
      <c r="B15" s="2" t="s">
        <v>111</v>
      </c>
      <c r="C15" s="2" t="s">
        <v>28</v>
      </c>
      <c r="D15" s="2">
        <v>5000</v>
      </c>
      <c r="E15" s="2" t="s">
        <v>112</v>
      </c>
      <c r="F15" s="2">
        <v>3000</v>
      </c>
      <c r="G15" s="2" t="s">
        <v>113</v>
      </c>
      <c r="H15" s="2" t="s">
        <v>114</v>
      </c>
      <c r="I15" s="2" t="s">
        <v>115</v>
      </c>
      <c r="J15" s="2" t="s">
        <v>116</v>
      </c>
      <c r="K15" s="2" t="s">
        <v>117</v>
      </c>
      <c r="L15" s="2" t="s">
        <v>118</v>
      </c>
      <c r="M15" s="2" t="s">
        <v>36</v>
      </c>
      <c r="P15" s="2" t="s">
        <v>119</v>
      </c>
    </row>
    <row r="16" spans="1:16" ht="12.75">
      <c r="A16" s="1">
        <v>44063.49439392361</v>
      </c>
      <c r="B16" s="2" t="s">
        <v>111</v>
      </c>
      <c r="C16" s="2" t="s">
        <v>39</v>
      </c>
      <c r="D16" s="2">
        <v>3500</v>
      </c>
      <c r="E16" s="2" t="s">
        <v>65</v>
      </c>
      <c r="F16" s="2">
        <v>5000</v>
      </c>
      <c r="G16" s="2" t="s">
        <v>120</v>
      </c>
      <c r="H16" s="2" t="s">
        <v>121</v>
      </c>
      <c r="I16" s="2" t="s">
        <v>122</v>
      </c>
      <c r="J16" s="2" t="s">
        <v>123</v>
      </c>
      <c r="K16" s="2" t="s">
        <v>124</v>
      </c>
      <c r="L16" s="2" t="s">
        <v>125</v>
      </c>
      <c r="M16" s="2" t="s">
        <v>36</v>
      </c>
      <c r="O16" s="2" t="s">
        <v>36</v>
      </c>
      <c r="P16" s="2" t="s">
        <v>119</v>
      </c>
    </row>
    <row r="17" spans="1:16" ht="12.75">
      <c r="A17" s="1">
        <v>44063.49538678241</v>
      </c>
      <c r="B17" s="2" t="s">
        <v>111</v>
      </c>
      <c r="C17" s="2" t="s">
        <v>28</v>
      </c>
      <c r="D17" s="2">
        <v>5000</v>
      </c>
      <c r="E17" s="2" t="s">
        <v>126</v>
      </c>
      <c r="F17" s="2">
        <v>1500</v>
      </c>
      <c r="G17" s="2" t="s">
        <v>113</v>
      </c>
      <c r="H17" s="2" t="s">
        <v>127</v>
      </c>
      <c r="I17" s="2" t="s">
        <v>128</v>
      </c>
      <c r="J17" s="2" t="s">
        <v>116</v>
      </c>
      <c r="K17" s="2" t="s">
        <v>129</v>
      </c>
      <c r="L17" s="2" t="s">
        <v>118</v>
      </c>
      <c r="M17" s="2" t="s">
        <v>36</v>
      </c>
      <c r="O17" s="2" t="s">
        <v>36</v>
      </c>
      <c r="P17" s="2" t="s">
        <v>119</v>
      </c>
    </row>
    <row r="18" spans="1:16" ht="12.75">
      <c r="A18" s="1">
        <v>44084.456194791666</v>
      </c>
      <c r="B18" s="2" t="s">
        <v>130</v>
      </c>
      <c r="C18" s="2" t="s">
        <v>39</v>
      </c>
      <c r="D18" s="2">
        <v>3704.39</v>
      </c>
      <c r="E18" s="2" t="s">
        <v>131</v>
      </c>
      <c r="F18" s="2">
        <v>1000</v>
      </c>
      <c r="G18" s="2" t="s">
        <v>132</v>
      </c>
      <c r="H18" s="2" t="s">
        <v>133</v>
      </c>
      <c r="I18" s="2" t="s">
        <v>134</v>
      </c>
      <c r="J18" s="2" t="s">
        <v>135</v>
      </c>
      <c r="K18" s="2" t="s">
        <v>136</v>
      </c>
      <c r="L18" s="2" t="s">
        <v>132</v>
      </c>
      <c r="M18" s="2" t="s">
        <v>36</v>
      </c>
      <c r="P18" s="2" t="s">
        <v>137</v>
      </c>
    </row>
    <row r="19" spans="1:16" ht="12.75">
      <c r="A19" s="1">
        <v>44087.74206715278</v>
      </c>
      <c r="B19" s="2" t="s">
        <v>138</v>
      </c>
      <c r="C19" s="2" t="s">
        <v>139</v>
      </c>
      <c r="D19" s="2">
        <v>1000</v>
      </c>
      <c r="E19" s="2" t="s">
        <v>140</v>
      </c>
      <c r="F19" s="2">
        <v>300</v>
      </c>
      <c r="G19" s="2" t="s">
        <v>141</v>
      </c>
      <c r="H19" s="2" t="s">
        <v>142</v>
      </c>
      <c r="I19" s="2" t="s">
        <v>143</v>
      </c>
      <c r="J19" s="2" t="s">
        <v>144</v>
      </c>
      <c r="K19" s="2" t="s">
        <v>145</v>
      </c>
      <c r="L19" s="2" t="s">
        <v>146</v>
      </c>
      <c r="M19" s="2" t="s">
        <v>36</v>
      </c>
      <c r="O19" s="2" t="s">
        <v>36</v>
      </c>
      <c r="P19" s="2" t="s">
        <v>147</v>
      </c>
    </row>
    <row r="20" spans="1:16" ht="12.75">
      <c r="A20" s="1">
        <v>44089.323995231476</v>
      </c>
      <c r="B20" s="2" t="s">
        <v>92</v>
      </c>
      <c r="C20" s="2" t="s">
        <v>18</v>
      </c>
      <c r="D20" s="2">
        <v>5058.62</v>
      </c>
      <c r="E20" s="2" t="s">
        <v>148</v>
      </c>
      <c r="F20" s="2">
        <v>800</v>
      </c>
      <c r="G20" s="2" t="s">
        <v>149</v>
      </c>
      <c r="H20" s="2" t="s">
        <v>150</v>
      </c>
      <c r="I20" s="2" t="s">
        <v>81</v>
      </c>
      <c r="J20" s="2" t="s">
        <v>151</v>
      </c>
      <c r="K20" s="2" t="s">
        <v>152</v>
      </c>
      <c r="L20" s="2" t="s">
        <v>149</v>
      </c>
      <c r="M20" s="2" t="s">
        <v>36</v>
      </c>
      <c r="P20" s="2" t="s">
        <v>153</v>
      </c>
    </row>
    <row r="21" spans="1:16" ht="12.75">
      <c r="A21" s="1">
        <v>44089.36564228009</v>
      </c>
      <c r="B21" s="2" t="s">
        <v>83</v>
      </c>
      <c r="C21" s="2" t="s">
        <v>73</v>
      </c>
      <c r="D21" s="2">
        <v>1074</v>
      </c>
      <c r="E21" s="2" t="s">
        <v>154</v>
      </c>
      <c r="F21" s="2">
        <v>100</v>
      </c>
      <c r="G21" s="2" t="s">
        <v>1</v>
      </c>
      <c r="H21" s="2" t="s">
        <v>155</v>
      </c>
      <c r="I21" s="2" t="s">
        <v>156</v>
      </c>
      <c r="J21" s="2" t="s">
        <v>151</v>
      </c>
      <c r="K21" s="3" t="s">
        <v>157</v>
      </c>
      <c r="L21" s="2" t="s">
        <v>158</v>
      </c>
      <c r="M21" s="2" t="s">
        <v>36</v>
      </c>
      <c r="O21" s="2" t="s">
        <v>36</v>
      </c>
      <c r="P21" s="2" t="s">
        <v>91</v>
      </c>
    </row>
    <row r="22" spans="1:16" ht="12.75">
      <c r="A22" s="1">
        <v>44089.36946495371</v>
      </c>
      <c r="B22" s="2" t="s">
        <v>83</v>
      </c>
      <c r="C22" s="2" t="s">
        <v>39</v>
      </c>
      <c r="D22" s="2">
        <v>23000</v>
      </c>
      <c r="E22" s="2" t="s">
        <v>159</v>
      </c>
      <c r="F22" s="2">
        <v>400</v>
      </c>
      <c r="G22" s="2" t="s">
        <v>160</v>
      </c>
      <c r="H22" s="2" t="s">
        <v>161</v>
      </c>
      <c r="I22" s="2" t="s">
        <v>162</v>
      </c>
      <c r="J22" s="2" t="s">
        <v>161</v>
      </c>
      <c r="K22" s="3" t="s">
        <v>163</v>
      </c>
      <c r="L22" s="2" t="s">
        <v>164</v>
      </c>
      <c r="M22" s="2" t="s">
        <v>36</v>
      </c>
      <c r="O22" s="2" t="s">
        <v>36</v>
      </c>
      <c r="P22" s="2" t="s">
        <v>91</v>
      </c>
    </row>
    <row r="23" spans="1:16" ht="12.75">
      <c r="A23" s="1">
        <v>44089.36956324074</v>
      </c>
      <c r="B23" s="2" t="s">
        <v>111</v>
      </c>
      <c r="C23" s="2" t="s">
        <v>39</v>
      </c>
      <c r="D23" s="2">
        <v>7000</v>
      </c>
      <c r="E23" s="2" t="s">
        <v>165</v>
      </c>
      <c r="F23" s="2">
        <v>2000</v>
      </c>
      <c r="G23" s="2" t="s">
        <v>166</v>
      </c>
      <c r="H23" s="2" t="s">
        <v>167</v>
      </c>
      <c r="I23" s="2" t="s">
        <v>165</v>
      </c>
      <c r="J23" s="2" t="s">
        <v>116</v>
      </c>
      <c r="K23" s="2" t="s">
        <v>168</v>
      </c>
      <c r="L23" s="2" t="s">
        <v>169</v>
      </c>
      <c r="M23" s="2" t="s">
        <v>36</v>
      </c>
      <c r="P23" s="2" t="s">
        <v>119</v>
      </c>
    </row>
    <row r="24" spans="1:16" ht="12.75">
      <c r="A24" s="1">
        <v>44089.37146260416</v>
      </c>
      <c r="B24" s="2" t="s">
        <v>111</v>
      </c>
      <c r="C24" s="2" t="s">
        <v>28</v>
      </c>
      <c r="D24" s="2">
        <v>4000</v>
      </c>
      <c r="E24" s="2" t="s">
        <v>170</v>
      </c>
      <c r="F24" s="2">
        <v>1500</v>
      </c>
      <c r="G24" s="2" t="s">
        <v>113</v>
      </c>
      <c r="H24" s="2" t="s">
        <v>171</v>
      </c>
      <c r="I24" s="2" t="s">
        <v>172</v>
      </c>
      <c r="J24" s="2" t="s">
        <v>116</v>
      </c>
      <c r="K24" s="2" t="s">
        <v>173</v>
      </c>
      <c r="L24" s="2" t="s">
        <v>174</v>
      </c>
      <c r="M24" s="2" t="s">
        <v>36</v>
      </c>
      <c r="P24" s="2" t="s">
        <v>119</v>
      </c>
    </row>
    <row r="25" spans="1:16" ht="12.75">
      <c r="A25" s="1">
        <v>44089.372098657404</v>
      </c>
      <c r="B25" s="2" t="s">
        <v>111</v>
      </c>
      <c r="C25" s="2" t="s">
        <v>28</v>
      </c>
      <c r="D25" s="2">
        <v>4000</v>
      </c>
      <c r="E25" s="2" t="s">
        <v>175</v>
      </c>
      <c r="F25" s="2">
        <v>500</v>
      </c>
      <c r="G25" s="2" t="s">
        <v>113</v>
      </c>
      <c r="H25" s="2" t="s">
        <v>176</v>
      </c>
      <c r="I25" s="2" t="s">
        <v>177</v>
      </c>
      <c r="J25" s="2" t="s">
        <v>116</v>
      </c>
      <c r="K25" s="2" t="s">
        <v>129</v>
      </c>
      <c r="L25" s="2" t="s">
        <v>174</v>
      </c>
      <c r="M25" s="2" t="s">
        <v>36</v>
      </c>
      <c r="P25" s="2" t="s">
        <v>119</v>
      </c>
    </row>
    <row r="26" spans="1:16" ht="12.75">
      <c r="A26" s="1">
        <v>44089.372958865744</v>
      </c>
      <c r="B26" s="2" t="s">
        <v>111</v>
      </c>
      <c r="C26" s="2" t="s">
        <v>28</v>
      </c>
      <c r="D26" s="2">
        <v>4000</v>
      </c>
      <c r="E26" s="2" t="s">
        <v>178</v>
      </c>
      <c r="F26" s="2">
        <v>500</v>
      </c>
      <c r="G26" s="2" t="s">
        <v>113</v>
      </c>
      <c r="H26" s="2" t="s">
        <v>179</v>
      </c>
      <c r="I26" s="2" t="s">
        <v>180</v>
      </c>
      <c r="J26" s="2" t="s">
        <v>116</v>
      </c>
      <c r="K26" s="2" t="s">
        <v>129</v>
      </c>
      <c r="L26" s="2" t="s">
        <v>174</v>
      </c>
      <c r="M26" s="2" t="s">
        <v>36</v>
      </c>
      <c r="P26" s="2" t="s">
        <v>119</v>
      </c>
    </row>
    <row r="27" spans="1:16" ht="12.75">
      <c r="A27" s="1">
        <v>44089.378410405094</v>
      </c>
      <c r="B27" s="2" t="s">
        <v>83</v>
      </c>
      <c r="C27" s="2" t="s">
        <v>39</v>
      </c>
      <c r="D27" s="2">
        <v>23000</v>
      </c>
      <c r="E27" s="2" t="s">
        <v>181</v>
      </c>
      <c r="F27" s="2">
        <v>3000</v>
      </c>
      <c r="G27" s="2" t="s">
        <v>1</v>
      </c>
      <c r="H27" s="2" t="s">
        <v>81</v>
      </c>
      <c r="I27" s="2" t="s">
        <v>155</v>
      </c>
      <c r="J27" s="2" t="s">
        <v>182</v>
      </c>
      <c r="K27" s="2" t="s">
        <v>183</v>
      </c>
      <c r="L27" s="2" t="s">
        <v>164</v>
      </c>
      <c r="M27" s="2" t="s">
        <v>36</v>
      </c>
      <c r="O27" s="2" t="s">
        <v>36</v>
      </c>
      <c r="P27" s="2" t="s">
        <v>91</v>
      </c>
    </row>
    <row r="28" spans="1:16" ht="12.75">
      <c r="A28" s="1">
        <v>44089.53423711806</v>
      </c>
      <c r="B28" s="2" t="s">
        <v>130</v>
      </c>
      <c r="C28" s="2" t="s">
        <v>39</v>
      </c>
      <c r="D28" s="2">
        <v>4949.61</v>
      </c>
      <c r="E28" s="2" t="s">
        <v>184</v>
      </c>
      <c r="F28" s="2">
        <v>500</v>
      </c>
      <c r="G28" s="2" t="s">
        <v>185</v>
      </c>
      <c r="H28" s="2" t="s">
        <v>184</v>
      </c>
      <c r="I28" s="2" t="s">
        <v>184</v>
      </c>
      <c r="J28" s="2" t="s">
        <v>135</v>
      </c>
      <c r="K28" s="2" t="s">
        <v>186</v>
      </c>
      <c r="L28" s="2">
        <v>4</v>
      </c>
      <c r="M28" s="2" t="s">
        <v>36</v>
      </c>
      <c r="P28" s="2" t="s">
        <v>137</v>
      </c>
    </row>
    <row r="29" spans="1:16" ht="12.75">
      <c r="A29" s="1">
        <v>44089.589362708335</v>
      </c>
      <c r="B29" s="2" t="s">
        <v>187</v>
      </c>
      <c r="C29" s="2" t="s">
        <v>39</v>
      </c>
      <c r="D29" s="2">
        <v>3500</v>
      </c>
      <c r="E29" s="2" t="s">
        <v>47</v>
      </c>
      <c r="F29" s="2">
        <v>500</v>
      </c>
      <c r="G29" s="2" t="s">
        <v>188</v>
      </c>
      <c r="H29" s="2" t="s">
        <v>189</v>
      </c>
      <c r="I29" s="2" t="s">
        <v>190</v>
      </c>
      <c r="J29" s="2" t="s">
        <v>191</v>
      </c>
      <c r="K29" s="2" t="s">
        <v>192</v>
      </c>
      <c r="L29" s="2" t="s">
        <v>193</v>
      </c>
      <c r="M29" s="2" t="s">
        <v>36</v>
      </c>
      <c r="O29" s="2" t="s">
        <v>36</v>
      </c>
      <c r="P29" s="2" t="s">
        <v>194</v>
      </c>
    </row>
    <row r="30" spans="1:16" ht="12.75">
      <c r="A30" s="1">
        <v>44089.59974625</v>
      </c>
      <c r="B30" s="2" t="s">
        <v>195</v>
      </c>
      <c r="C30" s="2" t="s">
        <v>18</v>
      </c>
      <c r="D30" s="2">
        <v>6087</v>
      </c>
      <c r="E30" s="2" t="s">
        <v>196</v>
      </c>
      <c r="F30" s="2">
        <v>2500</v>
      </c>
      <c r="G30" s="2" t="s">
        <v>197</v>
      </c>
      <c r="H30" s="2" t="s">
        <v>198</v>
      </c>
      <c r="I30" s="2" t="s">
        <v>199</v>
      </c>
      <c r="J30" s="2" t="s">
        <v>200</v>
      </c>
      <c r="K30" s="2" t="s">
        <v>173</v>
      </c>
      <c r="L30" s="2" t="s">
        <v>201</v>
      </c>
      <c r="M30" s="2" t="s">
        <v>36</v>
      </c>
      <c r="P30" s="2" t="s">
        <v>202</v>
      </c>
    </row>
    <row r="31" spans="1:16" ht="12.75">
      <c r="A31" s="1">
        <v>44090.472448263885</v>
      </c>
      <c r="B31" s="2" t="s">
        <v>203</v>
      </c>
      <c r="C31" s="2" t="s">
        <v>204</v>
      </c>
      <c r="D31" s="2">
        <v>400</v>
      </c>
      <c r="E31" s="4" t="s">
        <v>205</v>
      </c>
      <c r="F31" s="2">
        <v>500</v>
      </c>
      <c r="G31" s="2" t="s">
        <v>206</v>
      </c>
      <c r="H31" s="2" t="s">
        <v>207</v>
      </c>
      <c r="I31" s="2" t="s">
        <v>208</v>
      </c>
      <c r="J31" s="2" t="s">
        <v>209</v>
      </c>
      <c r="K31" s="2" t="s">
        <v>210</v>
      </c>
      <c r="L31" s="2" t="s">
        <v>206</v>
      </c>
      <c r="M31" s="2" t="s">
        <v>36</v>
      </c>
      <c r="O31" s="2" t="s">
        <v>36</v>
      </c>
      <c r="P31" s="2" t="s">
        <v>211</v>
      </c>
    </row>
    <row r="32" spans="1:16" ht="12.75">
      <c r="A32" s="1">
        <v>44090.624655381944</v>
      </c>
      <c r="B32" s="2" t="s">
        <v>212</v>
      </c>
      <c r="C32" s="2" t="s">
        <v>39</v>
      </c>
      <c r="D32" s="2">
        <v>20541.35</v>
      </c>
      <c r="E32" s="2" t="s">
        <v>81</v>
      </c>
      <c r="F32" s="2">
        <v>1000</v>
      </c>
      <c r="G32" s="2" t="s">
        <v>213</v>
      </c>
      <c r="H32" s="2" t="s">
        <v>214</v>
      </c>
      <c r="I32" s="2" t="s">
        <v>215</v>
      </c>
      <c r="J32" s="2" t="s">
        <v>216</v>
      </c>
      <c r="K32" s="2" t="s">
        <v>217</v>
      </c>
      <c r="L32" s="2" t="s">
        <v>218</v>
      </c>
      <c r="M32" s="2" t="s">
        <v>36</v>
      </c>
      <c r="P32" s="2" t="s">
        <v>219</v>
      </c>
    </row>
  </sheetData>
  <sheetProtection/>
  <hyperlinks>
    <hyperlink ref="E31" r:id="rId1" display="Schoolstore.net"/>
  </hyperlink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23" width="21.57421875" style="0" customWidth="1"/>
  </cols>
  <sheetData>
    <row r="1" spans="1:21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5" t="s">
        <v>220</v>
      </c>
      <c r="S1" s="5" t="s">
        <v>221</v>
      </c>
      <c r="T1" s="5" t="s">
        <v>222</v>
      </c>
      <c r="U1" s="5" t="s">
        <v>223</v>
      </c>
    </row>
    <row r="2" spans="1:21" ht="15.75" customHeight="1">
      <c r="A2" s="1">
        <v>44019.67487693287</v>
      </c>
      <c r="B2" s="2" t="s">
        <v>138</v>
      </c>
      <c r="C2" s="2" t="s">
        <v>39</v>
      </c>
      <c r="D2" s="2">
        <v>18000</v>
      </c>
      <c r="E2" s="2" t="s">
        <v>68</v>
      </c>
      <c r="F2" s="2">
        <v>600</v>
      </c>
      <c r="G2" s="2" t="s">
        <v>224</v>
      </c>
      <c r="H2" s="2" t="s">
        <v>225</v>
      </c>
      <c r="I2" s="2" t="s">
        <v>226</v>
      </c>
      <c r="J2" s="2" t="s">
        <v>227</v>
      </c>
      <c r="K2" s="2" t="s">
        <v>228</v>
      </c>
      <c r="L2" s="2" t="s">
        <v>229</v>
      </c>
      <c r="M2" s="2" t="s">
        <v>36</v>
      </c>
      <c r="O2" s="2" t="s">
        <v>36</v>
      </c>
      <c r="P2" s="2" t="s">
        <v>147</v>
      </c>
      <c r="Q2" s="2" t="s">
        <v>230</v>
      </c>
      <c r="R2" s="2" t="s">
        <v>231</v>
      </c>
      <c r="S2" s="4" t="s">
        <v>232</v>
      </c>
      <c r="T2" s="6" t="str">
        <f>HYPERLINK("https://drive.google.com/file/d/1GKfCDYjvXZmzsW-Obsi2KpISFo9P05Lk/view?usp=drivesdk","school pictures Heartland")</f>
        <v>school pictures Heartland</v>
      </c>
      <c r="U2" s="2" t="s">
        <v>233</v>
      </c>
    </row>
    <row r="3" spans="1:21" ht="15.75" customHeight="1">
      <c r="A3" s="1">
        <v>44019.67763189814</v>
      </c>
      <c r="B3" s="2" t="s">
        <v>138</v>
      </c>
      <c r="C3" s="2" t="s">
        <v>69</v>
      </c>
      <c r="D3" s="2">
        <v>2000</v>
      </c>
      <c r="E3" s="2" t="s">
        <v>72</v>
      </c>
      <c r="F3" s="2">
        <v>800</v>
      </c>
      <c r="G3" s="2" t="s">
        <v>224</v>
      </c>
      <c r="H3" s="2" t="s">
        <v>234</v>
      </c>
      <c r="I3" s="2" t="s">
        <v>72</v>
      </c>
      <c r="J3" s="2" t="s">
        <v>227</v>
      </c>
      <c r="K3" s="2" t="s">
        <v>235</v>
      </c>
      <c r="L3" s="2" t="s">
        <v>236</v>
      </c>
      <c r="M3" s="2" t="s">
        <v>36</v>
      </c>
      <c r="O3" s="2" t="s">
        <v>36</v>
      </c>
      <c r="P3" s="2" t="s">
        <v>147</v>
      </c>
      <c r="Q3" s="2" t="s">
        <v>230</v>
      </c>
      <c r="R3" s="2" t="s">
        <v>237</v>
      </c>
      <c r="S3" s="4" t="s">
        <v>238</v>
      </c>
      <c r="T3" s="6" t="str">
        <f>HYPERLINK("https://drive.google.com/file/d/1JgwZVzuNMp8xM3yS1rh-DVLA7HxGYaT5/view?usp=drivesdk","yearbooks Heartland")</f>
        <v>yearbooks Heartland</v>
      </c>
      <c r="U3" s="2" t="s">
        <v>233</v>
      </c>
    </row>
    <row r="4" spans="1:21" ht="15.75" customHeight="1">
      <c r="A4" s="1">
        <v>44020.54732869213</v>
      </c>
      <c r="B4" s="2" t="s">
        <v>203</v>
      </c>
      <c r="C4" s="2" t="s">
        <v>28</v>
      </c>
      <c r="D4" s="2">
        <v>63000</v>
      </c>
      <c r="E4" s="2" t="s">
        <v>239</v>
      </c>
      <c r="F4" s="2">
        <v>800</v>
      </c>
      <c r="G4" s="2" t="s">
        <v>240</v>
      </c>
      <c r="H4" s="2" t="s">
        <v>241</v>
      </c>
      <c r="I4" s="2" t="s">
        <v>242</v>
      </c>
      <c r="J4" s="2" t="s">
        <v>243</v>
      </c>
      <c r="K4" s="3" t="s">
        <v>244</v>
      </c>
      <c r="L4" s="2" t="s">
        <v>245</v>
      </c>
      <c r="M4" s="2" t="s">
        <v>36</v>
      </c>
      <c r="P4" s="2" t="s">
        <v>246</v>
      </c>
      <c r="Q4" s="2" t="s">
        <v>230</v>
      </c>
      <c r="R4" s="2" t="s">
        <v>247</v>
      </c>
      <c r="S4" s="4" t="s">
        <v>248</v>
      </c>
      <c r="T4" s="6" t="str">
        <f>HYPERLINK("https://drive.google.com/file/d/19BLPhAi-sFwpF_xIuGtvFE4e9cmB8dqn/view?usp=drivesdk","Boo Grams Lincoln Trail")</f>
        <v>Boo Grams Lincoln Trail</v>
      </c>
      <c r="U4" s="2" t="s">
        <v>249</v>
      </c>
    </row>
    <row r="5" spans="1:21" ht="15.75" customHeight="1">
      <c r="A5" s="1">
        <v>44020.549388009254</v>
      </c>
      <c r="B5" s="2" t="s">
        <v>203</v>
      </c>
      <c r="C5" s="2" t="s">
        <v>28</v>
      </c>
      <c r="D5" s="2">
        <v>63000</v>
      </c>
      <c r="E5" s="2" t="s">
        <v>84</v>
      </c>
      <c r="F5" s="2">
        <v>10000</v>
      </c>
      <c r="G5" s="2" t="s">
        <v>240</v>
      </c>
      <c r="H5" s="2" t="s">
        <v>250</v>
      </c>
      <c r="I5" s="2" t="s">
        <v>251</v>
      </c>
      <c r="J5" s="2" t="s">
        <v>243</v>
      </c>
      <c r="K5" s="3" t="s">
        <v>252</v>
      </c>
      <c r="L5" s="2" t="s">
        <v>245</v>
      </c>
      <c r="M5" s="2" t="s">
        <v>36</v>
      </c>
      <c r="P5" s="2" t="s">
        <v>246</v>
      </c>
      <c r="Q5" s="2" t="s">
        <v>230</v>
      </c>
      <c r="R5" s="2" t="s">
        <v>253</v>
      </c>
      <c r="S5" s="4" t="s">
        <v>254</v>
      </c>
      <c r="T5" s="6" t="str">
        <f>HYPERLINK("https://drive.google.com/file/d/1SHS6GS_o788f5W4IBDEtEqzcmL8WyJHU/view?usp=drivesdk","Boosterthon Lincoln Trail")</f>
        <v>Boosterthon Lincoln Trail</v>
      </c>
      <c r="U5" s="2" t="s">
        <v>255</v>
      </c>
    </row>
    <row r="6" spans="1:21" ht="15.75" customHeight="1">
      <c r="A6" s="1">
        <v>44020.55099949074</v>
      </c>
      <c r="B6" s="2" t="s">
        <v>203</v>
      </c>
      <c r="C6" s="2" t="s">
        <v>28</v>
      </c>
      <c r="D6" s="2">
        <v>63000</v>
      </c>
      <c r="E6" s="2" t="s">
        <v>256</v>
      </c>
      <c r="F6" s="2">
        <v>875</v>
      </c>
      <c r="G6" s="2" t="s">
        <v>240</v>
      </c>
      <c r="H6" s="2" t="s">
        <v>257</v>
      </c>
      <c r="I6" s="2" t="s">
        <v>258</v>
      </c>
      <c r="J6" s="2" t="s">
        <v>259</v>
      </c>
      <c r="K6" s="3" t="s">
        <v>260</v>
      </c>
      <c r="L6" s="2" t="s">
        <v>245</v>
      </c>
      <c r="M6" s="2" t="s">
        <v>36</v>
      </c>
      <c r="P6" s="2" t="s">
        <v>246</v>
      </c>
      <c r="Q6" s="2" t="s">
        <v>230</v>
      </c>
      <c r="R6" s="2" t="s">
        <v>261</v>
      </c>
      <c r="S6" s="4" t="s">
        <v>262</v>
      </c>
      <c r="T6" s="6" t="str">
        <f>HYPERLINK("https://drive.google.com/file/d/1NHjrOzreXvvLLNumA4yPNJpOaT-50xoo/view?usp=drivesdk","Family Paint Night Lincoln Trail")</f>
        <v>Family Paint Night Lincoln Trail</v>
      </c>
      <c r="U6" s="2" t="s">
        <v>255</v>
      </c>
    </row>
    <row r="7" spans="1:21" ht="15.75" customHeight="1">
      <c r="A7" s="1">
        <v>44020.55265696759</v>
      </c>
      <c r="B7" s="2" t="s">
        <v>203</v>
      </c>
      <c r="C7" s="2" t="s">
        <v>28</v>
      </c>
      <c r="D7" s="2">
        <v>63000</v>
      </c>
      <c r="E7" s="2" t="s">
        <v>263</v>
      </c>
      <c r="F7" s="2">
        <v>2000</v>
      </c>
      <c r="G7" s="2" t="s">
        <v>240</v>
      </c>
      <c r="H7" s="2" t="s">
        <v>264</v>
      </c>
      <c r="I7" s="2" t="s">
        <v>265</v>
      </c>
      <c r="J7" s="2" t="s">
        <v>243</v>
      </c>
      <c r="K7" s="2" t="s">
        <v>266</v>
      </c>
      <c r="L7" s="2" t="s">
        <v>245</v>
      </c>
      <c r="M7" s="2" t="s">
        <v>36</v>
      </c>
      <c r="P7" s="2" t="s">
        <v>246</v>
      </c>
      <c r="Q7" s="2" t="s">
        <v>230</v>
      </c>
      <c r="R7" s="2" t="s">
        <v>267</v>
      </c>
      <c r="S7" s="4" t="s">
        <v>268</v>
      </c>
      <c r="T7" s="6" t="str">
        <f>HYPERLINK("https://drive.google.com/file/d/1xdxdepezmxXiHt7MzfQ68RiHb5P_sIEd/view?usp=drivesdk","Spirit Wear Sales Lincoln Trail")</f>
        <v>Spirit Wear Sales Lincoln Trail</v>
      </c>
      <c r="U7" s="2" t="s">
        <v>255</v>
      </c>
    </row>
    <row r="8" spans="1:21" ht="15.75" customHeight="1">
      <c r="A8" s="1">
        <v>44020.55384008102</v>
      </c>
      <c r="B8" s="2" t="s">
        <v>203</v>
      </c>
      <c r="C8" s="2" t="s">
        <v>28</v>
      </c>
      <c r="D8" s="2">
        <v>63000</v>
      </c>
      <c r="E8" s="2" t="s">
        <v>269</v>
      </c>
      <c r="F8" s="2">
        <v>4500</v>
      </c>
      <c r="G8" s="2" t="s">
        <v>240</v>
      </c>
      <c r="H8" s="2" t="s">
        <v>270</v>
      </c>
      <c r="I8" s="2" t="s">
        <v>112</v>
      </c>
      <c r="J8" s="2" t="s">
        <v>243</v>
      </c>
      <c r="K8" s="3" t="s">
        <v>244</v>
      </c>
      <c r="L8" s="2" t="s">
        <v>245</v>
      </c>
      <c r="M8" s="2" t="s">
        <v>36</v>
      </c>
      <c r="P8" s="2" t="s">
        <v>246</v>
      </c>
      <c r="Q8" s="2" t="s">
        <v>230</v>
      </c>
      <c r="R8" s="2" t="s">
        <v>271</v>
      </c>
      <c r="S8" s="4" t="s">
        <v>272</v>
      </c>
      <c r="T8" s="6" t="str">
        <f>HYPERLINK("https://drive.google.com/file/d/1Lf05kkEBoibH0x2Iy_hRUZpZFoPKFHK1/view?usp=drivesdk","Texas Roadhouse Gift Card Sales Lincoln Trail")</f>
        <v>Texas Roadhouse Gift Card Sales Lincoln Trail</v>
      </c>
      <c r="U8" s="2" t="s">
        <v>255</v>
      </c>
    </row>
    <row r="9" spans="1:21" ht="15.75" customHeight="1">
      <c r="A9" s="1">
        <v>44020.55503054398</v>
      </c>
      <c r="B9" s="2" t="s">
        <v>203</v>
      </c>
      <c r="C9" s="2" t="s">
        <v>28</v>
      </c>
      <c r="D9" s="2">
        <v>63000</v>
      </c>
      <c r="E9" s="2" t="s">
        <v>273</v>
      </c>
      <c r="F9" s="2">
        <v>650</v>
      </c>
      <c r="G9" s="2" t="s">
        <v>240</v>
      </c>
      <c r="H9" s="2" t="s">
        <v>274</v>
      </c>
      <c r="I9" s="2" t="s">
        <v>275</v>
      </c>
      <c r="J9" s="2" t="s">
        <v>243</v>
      </c>
      <c r="K9" s="3" t="s">
        <v>252</v>
      </c>
      <c r="L9" s="2" t="s">
        <v>245</v>
      </c>
      <c r="M9" s="2" t="s">
        <v>36</v>
      </c>
      <c r="P9" s="2" t="s">
        <v>246</v>
      </c>
      <c r="Q9" s="2" t="s">
        <v>230</v>
      </c>
      <c r="R9" s="2" t="s">
        <v>276</v>
      </c>
      <c r="S9" s="4" t="s">
        <v>277</v>
      </c>
      <c r="T9" s="6" t="str">
        <f>HYPERLINK("https://drive.google.com/file/d/1zGPSuWvLfR2lNAMFfe3teGo4eYN8_FOw/view?usp=drivesdk","Candy Grams Lincoln Trail")</f>
        <v>Candy Grams Lincoln Trail</v>
      </c>
      <c r="U9" s="2" t="s">
        <v>255</v>
      </c>
    </row>
    <row r="10" spans="1:21" ht="15.75" customHeight="1">
      <c r="A10" s="1">
        <v>44020.55816511574</v>
      </c>
      <c r="B10" s="2" t="s">
        <v>203</v>
      </c>
      <c r="C10" s="2" t="s">
        <v>28</v>
      </c>
      <c r="D10" s="2">
        <v>63000</v>
      </c>
      <c r="E10" s="2" t="s">
        <v>278</v>
      </c>
      <c r="F10" s="2">
        <v>350</v>
      </c>
      <c r="G10" s="2" t="s">
        <v>240</v>
      </c>
      <c r="H10" s="2" t="s">
        <v>279</v>
      </c>
      <c r="I10" s="2" t="s">
        <v>280</v>
      </c>
      <c r="J10" s="2" t="s">
        <v>243</v>
      </c>
      <c r="K10" s="2" t="s">
        <v>173</v>
      </c>
      <c r="L10" s="2" t="s">
        <v>245</v>
      </c>
      <c r="M10" s="2" t="s">
        <v>36</v>
      </c>
      <c r="P10" s="2" t="s">
        <v>246</v>
      </c>
      <c r="Q10" s="2" t="s">
        <v>230</v>
      </c>
      <c r="R10" s="2" t="s">
        <v>281</v>
      </c>
      <c r="S10" s="4" t="s">
        <v>282</v>
      </c>
      <c r="T10" s="6" t="str">
        <f>HYPERLINK("https://drive.google.com/file/d/1IwxMl6mB9uZsnZqQQ7HrkXHgOUM2RLhV/view?usp=drivesdk","Family Fun Night Lincoln Trail")</f>
        <v>Family Fun Night Lincoln Trail</v>
      </c>
      <c r="U10" s="2" t="s">
        <v>283</v>
      </c>
    </row>
    <row r="11" spans="1:21" ht="15.75" customHeight="1">
      <c r="A11" s="1">
        <v>44020.55975649305</v>
      </c>
      <c r="B11" s="2" t="s">
        <v>203</v>
      </c>
      <c r="C11" s="2" t="s">
        <v>28</v>
      </c>
      <c r="D11" s="2">
        <v>63000</v>
      </c>
      <c r="E11" s="2" t="s">
        <v>284</v>
      </c>
      <c r="F11" s="2">
        <v>10000</v>
      </c>
      <c r="G11" s="2" t="s">
        <v>240</v>
      </c>
      <c r="H11" s="2" t="s">
        <v>285</v>
      </c>
      <c r="I11" s="2" t="s">
        <v>286</v>
      </c>
      <c r="J11" s="2" t="s">
        <v>243</v>
      </c>
      <c r="K11" s="2" t="s">
        <v>287</v>
      </c>
      <c r="L11" s="2" t="s">
        <v>245</v>
      </c>
      <c r="M11" s="2" t="s">
        <v>36</v>
      </c>
      <c r="P11" s="2" t="s">
        <v>246</v>
      </c>
      <c r="Q11" s="2" t="s">
        <v>230</v>
      </c>
      <c r="R11" s="2" t="s">
        <v>288</v>
      </c>
      <c r="S11" s="4" t="s">
        <v>289</v>
      </c>
      <c r="T11" s="6" t="str">
        <f>HYPERLINK("https://drive.google.com/file/d/18OHrnSaeiRrZKK2BM6fdBUSaCS81Eq_S/view?usp=drivesdk","Bricks R Us Sales Lincoln Trail")</f>
        <v>Bricks R Us Sales Lincoln Trail</v>
      </c>
      <c r="U11" s="2" t="s">
        <v>283</v>
      </c>
    </row>
    <row r="12" spans="1:21" ht="15.75" customHeight="1">
      <c r="A12" s="1">
        <v>44021.38169317129</v>
      </c>
      <c r="B12" s="2" t="s">
        <v>290</v>
      </c>
      <c r="C12" s="2" t="s">
        <v>39</v>
      </c>
      <c r="D12" s="2">
        <v>3558</v>
      </c>
      <c r="E12" s="2" t="s">
        <v>291</v>
      </c>
      <c r="F12" s="2">
        <v>3000</v>
      </c>
      <c r="G12" s="2" t="s">
        <v>292</v>
      </c>
      <c r="H12" s="2" t="s">
        <v>293</v>
      </c>
      <c r="I12" s="2" t="s">
        <v>294</v>
      </c>
      <c r="J12" s="2" t="s">
        <v>295</v>
      </c>
      <c r="K12" s="2" t="s">
        <v>296</v>
      </c>
      <c r="L12" s="2" t="s">
        <v>297</v>
      </c>
      <c r="M12" s="2" t="s">
        <v>36</v>
      </c>
      <c r="O12" s="2" t="s">
        <v>36</v>
      </c>
      <c r="P12" s="2" t="s">
        <v>298</v>
      </c>
      <c r="Q12" s="2" t="s">
        <v>230</v>
      </c>
      <c r="R12" s="2" t="s">
        <v>299</v>
      </c>
      <c r="S12" s="4" t="s">
        <v>300</v>
      </c>
      <c r="T12" s="6" t="str">
        <f>HYPERLINK("https://drive.google.com/file/d/1llTLslBN4gz4qI7ByCKWN1utUDKA4z3v/view?usp=drivesdk","Fall/Spring/Cap and Gown Pictures North Park")</f>
        <v>Fall/Spring/Cap and Gown Pictures North Park</v>
      </c>
      <c r="U12" s="2" t="s">
        <v>301</v>
      </c>
    </row>
    <row r="13" spans="1:21" ht="15.75" customHeight="1">
      <c r="A13" s="1">
        <v>44021.38304865741</v>
      </c>
      <c r="B13" s="2" t="s">
        <v>290</v>
      </c>
      <c r="C13" s="2" t="s">
        <v>46</v>
      </c>
      <c r="D13" s="2">
        <v>558</v>
      </c>
      <c r="E13" s="2" t="s">
        <v>302</v>
      </c>
      <c r="F13" s="2">
        <v>1000</v>
      </c>
      <c r="G13" s="2" t="s">
        <v>303</v>
      </c>
      <c r="H13" s="2" t="s">
        <v>304</v>
      </c>
      <c r="I13" s="2" t="s">
        <v>50</v>
      </c>
      <c r="J13" s="2" t="s">
        <v>305</v>
      </c>
      <c r="K13" s="2" t="s">
        <v>306</v>
      </c>
      <c r="L13" s="2" t="s">
        <v>303</v>
      </c>
      <c r="M13" s="2" t="s">
        <v>36</v>
      </c>
      <c r="O13" s="2" t="s">
        <v>36</v>
      </c>
      <c r="P13" s="2" t="s">
        <v>298</v>
      </c>
      <c r="Q13" s="2" t="s">
        <v>230</v>
      </c>
      <c r="R13" s="2" t="s">
        <v>307</v>
      </c>
      <c r="S13" s="4" t="s">
        <v>308</v>
      </c>
      <c r="T13" s="6" t="str">
        <f>HYPERLINK("https://drive.google.com/file/d/1Glt43gpwgkSIw-yre4OM-uTYBSel7aSv/view?usp=drivesdk","Scholastic Book Fair North Park")</f>
        <v>Scholastic Book Fair North Park</v>
      </c>
      <c r="U13" s="2" t="s">
        <v>301</v>
      </c>
    </row>
    <row r="14" spans="1:21" ht="15.75" customHeight="1">
      <c r="A14" s="1">
        <v>44021.384975231485</v>
      </c>
      <c r="B14" s="2" t="s">
        <v>290</v>
      </c>
      <c r="C14" s="2" t="s">
        <v>39</v>
      </c>
      <c r="D14" s="2">
        <v>3558</v>
      </c>
      <c r="E14" s="2" t="s">
        <v>309</v>
      </c>
      <c r="F14" s="2">
        <v>4000</v>
      </c>
      <c r="G14" s="2" t="s">
        <v>292</v>
      </c>
      <c r="H14" s="2" t="s">
        <v>310</v>
      </c>
      <c r="I14" s="2" t="s">
        <v>311</v>
      </c>
      <c r="J14" s="2" t="s">
        <v>305</v>
      </c>
      <c r="K14" s="2" t="s">
        <v>312</v>
      </c>
      <c r="L14" s="2" t="s">
        <v>297</v>
      </c>
      <c r="M14" s="2" t="s">
        <v>36</v>
      </c>
      <c r="O14" s="2" t="s">
        <v>36</v>
      </c>
      <c r="P14" s="2" t="s">
        <v>298</v>
      </c>
      <c r="Q14" s="2" t="s">
        <v>230</v>
      </c>
      <c r="R14" s="2" t="s">
        <v>313</v>
      </c>
      <c r="S14" s="4" t="s">
        <v>314</v>
      </c>
      <c r="T14" s="6" t="str">
        <f>HYPERLINK("https://drive.google.com/file/d/1jL8irpk1UDPuKcEJCtSSj7bw-jrVLELc/view?usp=drivesdk","Palmetto Fundraising-K only North Park")</f>
        <v>Palmetto Fundraising-K only North Park</v>
      </c>
      <c r="U14" s="2" t="s">
        <v>301</v>
      </c>
    </row>
    <row r="15" spans="1:21" ht="15.75" customHeight="1">
      <c r="A15" s="1">
        <v>44021.389595810186</v>
      </c>
      <c r="B15" s="2" t="s">
        <v>290</v>
      </c>
      <c r="C15" s="2" t="s">
        <v>18</v>
      </c>
      <c r="D15" s="2">
        <v>100</v>
      </c>
      <c r="E15" s="2" t="s">
        <v>315</v>
      </c>
      <c r="F15" s="2">
        <v>500</v>
      </c>
      <c r="G15" s="2" t="s">
        <v>292</v>
      </c>
      <c r="H15" s="2" t="s">
        <v>316</v>
      </c>
      <c r="I15" s="2" t="s">
        <v>317</v>
      </c>
      <c r="J15" s="2" t="s">
        <v>305</v>
      </c>
      <c r="K15" s="3" t="s">
        <v>318</v>
      </c>
      <c r="L15" s="2" t="s">
        <v>292</v>
      </c>
      <c r="M15" s="2" t="s">
        <v>36</v>
      </c>
      <c r="O15" s="2" t="s">
        <v>36</v>
      </c>
      <c r="P15" s="2" t="s">
        <v>298</v>
      </c>
      <c r="Q15" s="2" t="s">
        <v>230</v>
      </c>
      <c r="R15" s="2" t="s">
        <v>319</v>
      </c>
      <c r="S15" s="4" t="s">
        <v>320</v>
      </c>
      <c r="T15" s="6" t="str">
        <f>HYPERLINK("https://drive.google.com/file/d/1wTQVBPlEXll8ueowsIPniZqnSJM3AlfF/view?usp=drivesdk","T-shirt Sales North Park")</f>
        <v>T-shirt Sales North Park</v>
      </c>
      <c r="U15" s="2" t="s">
        <v>301</v>
      </c>
    </row>
    <row r="16" spans="1:21" ht="15.75" customHeight="1">
      <c r="A16" s="1">
        <v>44022.279426215275</v>
      </c>
      <c r="B16" s="2" t="s">
        <v>321</v>
      </c>
      <c r="C16" s="2" t="s">
        <v>39</v>
      </c>
      <c r="D16" s="2">
        <v>1800</v>
      </c>
      <c r="E16" s="2" t="s">
        <v>322</v>
      </c>
      <c r="F16" s="2">
        <v>1500</v>
      </c>
      <c r="G16" s="2" t="s">
        <v>323</v>
      </c>
      <c r="H16" s="2" t="s">
        <v>324</v>
      </c>
      <c r="I16" s="2" t="s">
        <v>155</v>
      </c>
      <c r="J16" s="2" t="s">
        <v>151</v>
      </c>
      <c r="K16" s="2" t="s">
        <v>325</v>
      </c>
      <c r="L16" s="2" t="s">
        <v>326</v>
      </c>
      <c r="M16" s="2" t="s">
        <v>36</v>
      </c>
      <c r="O16" s="2" t="s">
        <v>36</v>
      </c>
      <c r="P16" s="2" t="s">
        <v>327</v>
      </c>
      <c r="Q16" s="2" t="s">
        <v>230</v>
      </c>
      <c r="R16" s="2" t="s">
        <v>328</v>
      </c>
      <c r="S16" s="4" t="s">
        <v>329</v>
      </c>
      <c r="T16" s="6" t="str">
        <f>HYPERLINK("https://drive.google.com/file/d/16jGUwnNX4AuUXj-LYO4Nm-KoptSJa8fX/view?usp=drivesdk","Life Touch Protraits New Highland")</f>
        <v>Life Touch Protraits New Highland</v>
      </c>
      <c r="U16" s="2" t="s">
        <v>330</v>
      </c>
    </row>
    <row r="17" spans="1:21" ht="15.75" customHeight="1">
      <c r="A17" s="1">
        <v>44022.28050353009</v>
      </c>
      <c r="B17" s="2" t="s">
        <v>321</v>
      </c>
      <c r="C17" s="2" t="s">
        <v>39</v>
      </c>
      <c r="D17" s="2">
        <v>1800</v>
      </c>
      <c r="E17" s="2" t="s">
        <v>156</v>
      </c>
      <c r="F17" s="2">
        <v>1500</v>
      </c>
      <c r="G17" s="2" t="s">
        <v>331</v>
      </c>
      <c r="H17" s="2" t="s">
        <v>332</v>
      </c>
      <c r="I17" s="2" t="s">
        <v>156</v>
      </c>
      <c r="J17" s="2" t="s">
        <v>151</v>
      </c>
      <c r="K17" s="2" t="s">
        <v>333</v>
      </c>
      <c r="L17" s="2" t="s">
        <v>334</v>
      </c>
      <c r="M17" s="2" t="s">
        <v>36</v>
      </c>
      <c r="O17" s="2" t="s">
        <v>36</v>
      </c>
      <c r="P17" s="2" t="s">
        <v>327</v>
      </c>
      <c r="Q17" s="2" t="s">
        <v>230</v>
      </c>
      <c r="R17" s="2" t="s">
        <v>335</v>
      </c>
      <c r="S17" s="4" t="s">
        <v>336</v>
      </c>
      <c r="T17" s="6" t="str">
        <f>HYPERLINK("https://drive.google.com/file/d/16LxFrOFUuvL5DBqyYmxo1msyZrOTtuAd/view?usp=drivesdk","Yearbooks New Highland")</f>
        <v>Yearbooks New Highland</v>
      </c>
      <c r="U17" s="2" t="s">
        <v>330</v>
      </c>
    </row>
    <row r="18" spans="1:21" ht="15.75" customHeight="1">
      <c r="A18" s="1">
        <v>44027.59809655092</v>
      </c>
      <c r="B18" s="2" t="s">
        <v>103</v>
      </c>
      <c r="C18" s="2" t="s">
        <v>39</v>
      </c>
      <c r="D18" s="2">
        <v>16411.59</v>
      </c>
      <c r="E18" s="2" t="s">
        <v>337</v>
      </c>
      <c r="F18" s="2">
        <v>2500</v>
      </c>
      <c r="G18" s="2" t="s">
        <v>338</v>
      </c>
      <c r="H18" s="2" t="s">
        <v>339</v>
      </c>
      <c r="I18" s="2" t="s">
        <v>340</v>
      </c>
      <c r="J18" s="2" t="s">
        <v>341</v>
      </c>
      <c r="K18" s="3" t="s">
        <v>342</v>
      </c>
      <c r="L18" s="2" t="s">
        <v>343</v>
      </c>
      <c r="M18" s="2" t="s">
        <v>36</v>
      </c>
      <c r="O18" s="2" t="s">
        <v>36</v>
      </c>
      <c r="P18" s="2" t="s">
        <v>110</v>
      </c>
      <c r="Q18" s="2" t="s">
        <v>230</v>
      </c>
      <c r="R18" s="2" t="s">
        <v>344</v>
      </c>
      <c r="S18" s="4" t="s">
        <v>345</v>
      </c>
      <c r="T18" s="6" t="str">
        <f>HYPERLINK("https://drive.google.com/file/d/1idr6HXLSg6pxxuY8R9hpgCeREcghkgSw/view?usp=drivesdk","Bookstore JTA")</f>
        <v>Bookstore JTA</v>
      </c>
      <c r="U18" s="2" t="s">
        <v>346</v>
      </c>
    </row>
    <row r="19" spans="1:21" ht="15.75" customHeight="1">
      <c r="A19" s="1">
        <v>44033.40446505787</v>
      </c>
      <c r="B19" s="2" t="s">
        <v>347</v>
      </c>
      <c r="C19" s="2" t="s">
        <v>28</v>
      </c>
      <c r="D19" s="2">
        <v>4000</v>
      </c>
      <c r="E19" s="2" t="s">
        <v>348</v>
      </c>
      <c r="F19" s="2">
        <v>2000</v>
      </c>
      <c r="G19" s="2" t="s">
        <v>349</v>
      </c>
      <c r="H19" s="2" t="s">
        <v>350</v>
      </c>
      <c r="I19" s="2" t="s">
        <v>351</v>
      </c>
      <c r="J19" s="2" t="s">
        <v>349</v>
      </c>
      <c r="K19" s="2" t="s">
        <v>352</v>
      </c>
      <c r="L19" s="2" t="s">
        <v>353</v>
      </c>
      <c r="M19" s="2" t="s">
        <v>36</v>
      </c>
      <c r="O19" s="2" t="s">
        <v>36</v>
      </c>
      <c r="P19" s="2" t="s">
        <v>354</v>
      </c>
      <c r="Q19" s="2" t="s">
        <v>230</v>
      </c>
      <c r="R19" s="2" t="s">
        <v>355</v>
      </c>
      <c r="S19" s="4" t="s">
        <v>356</v>
      </c>
      <c r="T19" s="6" t="str">
        <f>HYPERLINK("https://drive.google.com/file/d/1Mp4EoC1GXiCXoxo5jQOtC1UenA3dmk6I/view?usp=drivesdk","Buckets for Benefits EHMS")</f>
        <v>Buckets for Benefits EHMS</v>
      </c>
      <c r="U19" s="2" t="s">
        <v>357</v>
      </c>
    </row>
    <row r="20" spans="1:21" ht="15.75" customHeight="1">
      <c r="A20" s="1">
        <v>44043.31616454861</v>
      </c>
      <c r="B20" s="2" t="s">
        <v>103</v>
      </c>
      <c r="C20" s="2" t="s">
        <v>39</v>
      </c>
      <c r="D20" s="2">
        <v>14756</v>
      </c>
      <c r="E20" s="2">
        <v>1000</v>
      </c>
      <c r="F20" s="2">
        <v>5000</v>
      </c>
      <c r="G20" s="2" t="s">
        <v>358</v>
      </c>
      <c r="H20" s="2" t="s">
        <v>359</v>
      </c>
      <c r="I20" s="2" t="s">
        <v>360</v>
      </c>
      <c r="J20" s="2" t="s">
        <v>361</v>
      </c>
      <c r="K20" s="2" t="s">
        <v>362</v>
      </c>
      <c r="L20" s="2" t="s">
        <v>363</v>
      </c>
      <c r="M20" s="2" t="s">
        <v>36</v>
      </c>
      <c r="O20" s="2" t="s">
        <v>36</v>
      </c>
      <c r="P20" s="2" t="s">
        <v>110</v>
      </c>
      <c r="Q20" s="2" t="s">
        <v>230</v>
      </c>
      <c r="R20" s="2" t="s">
        <v>364</v>
      </c>
      <c r="S20" s="4" t="s">
        <v>365</v>
      </c>
      <c r="T20" s="6" t="str">
        <f>HYPERLINK("https://drive.google.com/file/d/1eEkOjbr8qrmwYTQvXvOY2m-huK9Wa3PE/view?usp=drivesdk","1000 JTA")</f>
        <v>1000 JTA</v>
      </c>
      <c r="U20" s="2" t="s">
        <v>346</v>
      </c>
    </row>
    <row r="21" spans="1:21" ht="15.75" customHeight="1">
      <c r="A21" s="1">
        <v>44043.31765886574</v>
      </c>
      <c r="B21" s="2" t="s">
        <v>103</v>
      </c>
      <c r="C21" s="2" t="s">
        <v>39</v>
      </c>
      <c r="D21" s="2">
        <v>14756</v>
      </c>
      <c r="E21" s="2" t="s">
        <v>366</v>
      </c>
      <c r="F21" s="2">
        <v>5000</v>
      </c>
      <c r="G21" s="2" t="s">
        <v>363</v>
      </c>
      <c r="H21" s="2" t="s">
        <v>367</v>
      </c>
      <c r="I21" s="2" t="s">
        <v>368</v>
      </c>
      <c r="J21" s="2" t="s">
        <v>361</v>
      </c>
      <c r="K21" s="2" t="s">
        <v>362</v>
      </c>
      <c r="L21" s="2" t="s">
        <v>369</v>
      </c>
      <c r="M21" s="2" t="s">
        <v>36</v>
      </c>
      <c r="O21" s="2" t="s">
        <v>36</v>
      </c>
      <c r="P21" s="2" t="s">
        <v>110</v>
      </c>
      <c r="Q21" s="2" t="s">
        <v>230</v>
      </c>
      <c r="R21" s="2" t="s">
        <v>370</v>
      </c>
      <c r="S21" s="4" t="s">
        <v>371</v>
      </c>
      <c r="T21" s="6" t="str">
        <f>HYPERLINK("https://drive.google.com/file/d/1hD9YlKFJFzWy5gBcmCQ_vorJ_iyRbVTD/view?usp=drivesdk","Snack Cart JTA")</f>
        <v>Snack Cart JTA</v>
      </c>
      <c r="U21" s="2" t="s">
        <v>346</v>
      </c>
    </row>
    <row r="22" spans="1:21" ht="15.75" customHeight="1">
      <c r="A22" s="1">
        <v>44043.383762592595</v>
      </c>
      <c r="B22" s="2" t="s">
        <v>321</v>
      </c>
      <c r="C22" s="2" t="s">
        <v>39</v>
      </c>
      <c r="D22" s="2">
        <v>2300</v>
      </c>
      <c r="E22" s="2" t="s">
        <v>372</v>
      </c>
      <c r="F22" s="2">
        <v>1000</v>
      </c>
      <c r="G22" s="2" t="s">
        <v>373</v>
      </c>
      <c r="H22" s="2" t="s">
        <v>374</v>
      </c>
      <c r="I22" s="2" t="s">
        <v>155</v>
      </c>
      <c r="J22" s="2" t="s">
        <v>375</v>
      </c>
      <c r="K22" s="2" t="s">
        <v>376</v>
      </c>
      <c r="L22" s="2" t="s">
        <v>377</v>
      </c>
      <c r="M22" s="2" t="s">
        <v>36</v>
      </c>
      <c r="O22" s="2" t="s">
        <v>36</v>
      </c>
      <c r="P22" s="2" t="s">
        <v>327</v>
      </c>
      <c r="Q22" s="2" t="s">
        <v>230</v>
      </c>
      <c r="R22" s="2" t="s">
        <v>378</v>
      </c>
      <c r="S22" s="4" t="s">
        <v>379</v>
      </c>
      <c r="T22" s="6" t="str">
        <f>HYPERLINK("https://drive.google.com/file/d/1qrtwHR5xc5AN3k-0yL45KTIM5ihOML_7/view?usp=drivesdk","Lifetojcj New Highland")</f>
        <v>Lifetojcj New Highland</v>
      </c>
      <c r="U22" s="2" t="s">
        <v>380</v>
      </c>
    </row>
    <row r="23" spans="1:21" ht="15.75" customHeight="1">
      <c r="A23" s="1">
        <v>44043.38450136574</v>
      </c>
      <c r="B23" s="2" t="s">
        <v>321</v>
      </c>
      <c r="C23" s="2" t="s">
        <v>39</v>
      </c>
      <c r="D23" s="2">
        <v>3600</v>
      </c>
      <c r="E23" s="2" t="s">
        <v>381</v>
      </c>
      <c r="F23" s="2">
        <v>1500</v>
      </c>
      <c r="G23" s="2" t="s">
        <v>373</v>
      </c>
      <c r="H23" s="2" t="s">
        <v>382</v>
      </c>
      <c r="I23" s="2" t="s">
        <v>156</v>
      </c>
      <c r="J23" s="2" t="s">
        <v>151</v>
      </c>
      <c r="K23" s="2" t="s">
        <v>383</v>
      </c>
      <c r="L23" s="2" t="s">
        <v>384</v>
      </c>
      <c r="M23" s="2" t="s">
        <v>36</v>
      </c>
      <c r="O23" s="2" t="s">
        <v>36</v>
      </c>
      <c r="P23" s="2" t="s">
        <v>327</v>
      </c>
      <c r="Q23" s="2" t="s">
        <v>230</v>
      </c>
      <c r="R23" s="2" t="s">
        <v>385</v>
      </c>
      <c r="S23" s="4" t="s">
        <v>386</v>
      </c>
      <c r="T23" s="6" t="str">
        <f>HYPERLINK("https://drive.google.com/file/d/1h4v8gYWmd8Tlxtjfy4HD0ou6BycR2eJz/view?usp=drivesdk","Yearbooks  New Highland")</f>
        <v>Yearbooks  New Highland</v>
      </c>
      <c r="U23" s="2" t="s">
        <v>380</v>
      </c>
    </row>
    <row r="24" spans="1:21" ht="15.75" customHeight="1">
      <c r="A24" s="1">
        <v>44046.623120289354</v>
      </c>
      <c r="B24" s="2" t="s">
        <v>17</v>
      </c>
      <c r="C24" s="2" t="s">
        <v>28</v>
      </c>
      <c r="D24" s="2">
        <v>19000</v>
      </c>
      <c r="E24" s="2" t="s">
        <v>19</v>
      </c>
      <c r="F24" s="2">
        <v>500</v>
      </c>
      <c r="G24" s="2" t="s">
        <v>30</v>
      </c>
      <c r="H24" s="2" t="s">
        <v>387</v>
      </c>
      <c r="I24" s="2" t="s">
        <v>388</v>
      </c>
      <c r="J24" s="2" t="s">
        <v>33</v>
      </c>
      <c r="K24" s="2" t="s">
        <v>389</v>
      </c>
      <c r="L24" s="2" t="s">
        <v>390</v>
      </c>
      <c r="M24" s="2" t="s">
        <v>36</v>
      </c>
      <c r="P24" s="2" t="s">
        <v>37</v>
      </c>
      <c r="Q24" s="2" t="s">
        <v>230</v>
      </c>
      <c r="R24" s="2" t="s">
        <v>391</v>
      </c>
      <c r="S24" s="4" t="s">
        <v>392</v>
      </c>
      <c r="T24" s="6" t="str">
        <f>HYPERLINK("https://drive.google.com/file/d/1hJmpeR4NwdIxQHCDnk-ey0Ke9muoaFM0/view?usp=drivesdk","Spiritwear Cecilia Valley")</f>
        <v>Spiritwear Cecilia Valley</v>
      </c>
      <c r="U24" s="2" t="s">
        <v>393</v>
      </c>
    </row>
    <row r="25" spans="1:21" ht="15.75" customHeight="1">
      <c r="A25" s="1">
        <v>44046.624718900464</v>
      </c>
      <c r="B25" s="2" t="s">
        <v>17</v>
      </c>
      <c r="C25" s="2" t="s">
        <v>28</v>
      </c>
      <c r="D25" s="2">
        <v>19000</v>
      </c>
      <c r="E25" s="2" t="s">
        <v>394</v>
      </c>
      <c r="F25" s="2">
        <v>100</v>
      </c>
      <c r="G25" s="2" t="s">
        <v>30</v>
      </c>
      <c r="H25" s="2" t="s">
        <v>387</v>
      </c>
      <c r="I25" s="2" t="s">
        <v>395</v>
      </c>
      <c r="J25" s="2" t="s">
        <v>33</v>
      </c>
      <c r="K25" s="2" t="s">
        <v>396</v>
      </c>
      <c r="L25" s="2" t="s">
        <v>30</v>
      </c>
      <c r="M25" s="2" t="s">
        <v>36</v>
      </c>
      <c r="P25" s="2" t="s">
        <v>37</v>
      </c>
      <c r="Q25" s="2" t="s">
        <v>230</v>
      </c>
      <c r="R25" s="2" t="s">
        <v>397</v>
      </c>
      <c r="S25" s="4" t="s">
        <v>398</v>
      </c>
      <c r="T25" s="6" t="str">
        <f>HYPERLINK("https://drive.google.com/file/d/1wP2xYOrWFwd9nOPgPNaHCLV8tIFMVrFp/view?usp=drivesdk","SCHOOL SUPPLY KITS Cecilia Valley")</f>
        <v>SCHOOL SUPPLY KITS Cecilia Valley</v>
      </c>
      <c r="U25" s="2" t="s">
        <v>393</v>
      </c>
    </row>
    <row r="26" spans="1:21" ht="15.75" customHeight="1">
      <c r="A26" s="1">
        <v>44046.62612984954</v>
      </c>
      <c r="B26" s="2" t="s">
        <v>17</v>
      </c>
      <c r="C26" s="2" t="s">
        <v>28</v>
      </c>
      <c r="D26" s="2">
        <v>19000</v>
      </c>
      <c r="E26" s="2" t="s">
        <v>399</v>
      </c>
      <c r="F26" s="2">
        <v>100</v>
      </c>
      <c r="G26" s="2" t="s">
        <v>30</v>
      </c>
      <c r="H26" s="2" t="s">
        <v>400</v>
      </c>
      <c r="I26" s="2" t="s">
        <v>401</v>
      </c>
      <c r="J26" s="2" t="s">
        <v>33</v>
      </c>
      <c r="K26" s="2" t="s">
        <v>389</v>
      </c>
      <c r="L26" s="2" t="s">
        <v>30</v>
      </c>
      <c r="M26" s="2" t="s">
        <v>36</v>
      </c>
      <c r="P26" s="2" t="s">
        <v>37</v>
      </c>
      <c r="Q26" s="2" t="s">
        <v>402</v>
      </c>
      <c r="R26" s="2" t="s">
        <v>403</v>
      </c>
      <c r="S26" s="4" t="s">
        <v>404</v>
      </c>
      <c r="T26" s="6" t="str">
        <f>HYPERLINK("https://drive.google.com/file/d/1MlvPN2ST99PYv9Ti1j3rFi3ysp3kW4Pd/view?usp=drivesdk","SIGN RENTALS Cecilia Valley")</f>
        <v>SIGN RENTALS Cecilia Valley</v>
      </c>
      <c r="U26" s="2" t="s">
        <v>393</v>
      </c>
    </row>
    <row r="27" spans="1:21" ht="15.75" customHeight="1">
      <c r="A27" s="1">
        <v>44046.62762248843</v>
      </c>
      <c r="B27" s="2" t="s">
        <v>17</v>
      </c>
      <c r="C27" s="2" t="s">
        <v>28</v>
      </c>
      <c r="D27" s="2">
        <v>19000</v>
      </c>
      <c r="E27" s="2" t="s">
        <v>405</v>
      </c>
      <c r="F27" s="2">
        <v>100</v>
      </c>
      <c r="G27" s="2" t="s">
        <v>30</v>
      </c>
      <c r="H27" s="2" t="s">
        <v>387</v>
      </c>
      <c r="I27" s="2" t="s">
        <v>406</v>
      </c>
      <c r="J27" s="2" t="s">
        <v>33</v>
      </c>
      <c r="K27" s="2" t="s">
        <v>407</v>
      </c>
      <c r="L27" s="2" t="s">
        <v>30</v>
      </c>
      <c r="M27" s="2" t="s">
        <v>36</v>
      </c>
      <c r="P27" s="2" t="s">
        <v>37</v>
      </c>
      <c r="Q27" s="2" t="s">
        <v>402</v>
      </c>
      <c r="R27" s="2" t="s">
        <v>408</v>
      </c>
      <c r="S27" s="4" t="s">
        <v>409</v>
      </c>
      <c r="T27" s="6" t="str">
        <f>HYPERLINK("https://drive.google.com/file/d/1yDOPVpCPR9GFjqcyzLuuVqMHKBB8t5TM/view?usp=drivesdk","SPIRIT NIGHTS Cecilia Valley")</f>
        <v>SPIRIT NIGHTS Cecilia Valley</v>
      </c>
      <c r="U27" s="2" t="s">
        <v>410</v>
      </c>
    </row>
    <row r="28" spans="1:21" ht="15.75" customHeight="1">
      <c r="A28" s="1">
        <v>44046.628837233795</v>
      </c>
      <c r="B28" s="2" t="s">
        <v>17</v>
      </c>
      <c r="C28" s="2" t="s">
        <v>28</v>
      </c>
      <c r="D28" s="2">
        <v>19000</v>
      </c>
      <c r="E28" s="2" t="s">
        <v>411</v>
      </c>
      <c r="F28" s="2">
        <v>7500</v>
      </c>
      <c r="G28" s="2" t="s">
        <v>30</v>
      </c>
      <c r="H28" s="2" t="s">
        <v>412</v>
      </c>
      <c r="I28" s="2" t="s">
        <v>413</v>
      </c>
      <c r="J28" s="2" t="s">
        <v>33</v>
      </c>
      <c r="K28" s="3" t="s">
        <v>414</v>
      </c>
      <c r="L28" s="2" t="s">
        <v>390</v>
      </c>
      <c r="M28" s="2" t="s">
        <v>36</v>
      </c>
      <c r="P28" s="2" t="s">
        <v>37</v>
      </c>
      <c r="Q28" s="2" t="s">
        <v>402</v>
      </c>
      <c r="R28" s="2" t="s">
        <v>415</v>
      </c>
      <c r="S28" s="4" t="s">
        <v>416</v>
      </c>
      <c r="T28" s="6" t="str">
        <f>HYPERLINK("https://drive.google.com/file/d/1o5_UYYVewITLe8gwdlqcJz3tqBpLL-fz/view?usp=drivesdk","READ A THON Cecilia Valley")</f>
        <v>READ A THON Cecilia Valley</v>
      </c>
      <c r="U28" s="2" t="s">
        <v>410</v>
      </c>
    </row>
    <row r="29" spans="1:21" ht="15.75" customHeight="1">
      <c r="A29" s="1">
        <v>44046.63827971065</v>
      </c>
      <c r="B29" s="2" t="s">
        <v>17</v>
      </c>
      <c r="C29" s="2" t="s">
        <v>39</v>
      </c>
      <c r="D29" s="2">
        <v>24000</v>
      </c>
      <c r="E29" s="2" t="s">
        <v>417</v>
      </c>
      <c r="F29" s="2">
        <v>500</v>
      </c>
      <c r="G29" s="2" t="s">
        <v>418</v>
      </c>
      <c r="H29" s="2" t="s">
        <v>419</v>
      </c>
      <c r="I29" s="2" t="s">
        <v>420</v>
      </c>
      <c r="J29" s="2" t="s">
        <v>33</v>
      </c>
      <c r="K29" s="2" t="s">
        <v>389</v>
      </c>
      <c r="L29" s="2" t="s">
        <v>421</v>
      </c>
      <c r="M29" s="2" t="s">
        <v>36</v>
      </c>
      <c r="P29" s="2" t="s">
        <v>37</v>
      </c>
      <c r="Q29" s="2" t="s">
        <v>230</v>
      </c>
      <c r="R29" s="2" t="s">
        <v>422</v>
      </c>
      <c r="S29" s="4" t="s">
        <v>423</v>
      </c>
      <c r="T29" s="6" t="str">
        <f>HYPERLINK("https://drive.google.com/file/d/1FxOywmnR4Lm9jMgQFGsT6nuKcDz0ackX/view?usp=drivesdk","BOOKFAIR Cecilia Valley")</f>
        <v>BOOKFAIR Cecilia Valley</v>
      </c>
      <c r="U29" s="2" t="s">
        <v>410</v>
      </c>
    </row>
    <row r="30" spans="1:21" ht="15.75" customHeight="1">
      <c r="A30" s="1">
        <v>44046.64106012732</v>
      </c>
      <c r="B30" s="2" t="s">
        <v>17</v>
      </c>
      <c r="C30" s="2" t="s">
        <v>39</v>
      </c>
      <c r="D30" s="2">
        <v>24000</v>
      </c>
      <c r="E30" s="2" t="s">
        <v>424</v>
      </c>
      <c r="F30" s="2">
        <v>1600</v>
      </c>
      <c r="G30" s="2" t="s">
        <v>425</v>
      </c>
      <c r="H30" s="2" t="s">
        <v>426</v>
      </c>
      <c r="I30" s="2" t="s">
        <v>427</v>
      </c>
      <c r="J30" s="2" t="s">
        <v>33</v>
      </c>
      <c r="K30" s="3" t="s">
        <v>428</v>
      </c>
      <c r="L30" s="2" t="s">
        <v>421</v>
      </c>
      <c r="M30" s="2" t="s">
        <v>36</v>
      </c>
      <c r="P30" s="2" t="s">
        <v>37</v>
      </c>
      <c r="Q30" s="2" t="s">
        <v>230</v>
      </c>
      <c r="R30" s="2" t="s">
        <v>429</v>
      </c>
      <c r="S30" s="4" t="s">
        <v>430</v>
      </c>
      <c r="T30" s="6" t="str">
        <f>HYPERLINK("https://drive.google.com/file/d/1OURoRrZOCeq1qxvkO0Ppx5T7WyfHJHHL/view?usp=drivesdk","TEXAS ROADHOUSE Cecilia Valley")</f>
        <v>TEXAS ROADHOUSE Cecilia Valley</v>
      </c>
      <c r="U30" s="2" t="s">
        <v>410</v>
      </c>
    </row>
    <row r="31" spans="1:21" ht="15.75" customHeight="1">
      <c r="A31" s="1">
        <v>44046.64254436342</v>
      </c>
      <c r="B31" s="2" t="s">
        <v>17</v>
      </c>
      <c r="C31" s="2" t="s">
        <v>39</v>
      </c>
      <c r="D31" s="2">
        <v>24000</v>
      </c>
      <c r="E31" s="2" t="s">
        <v>184</v>
      </c>
      <c r="F31" s="2">
        <v>1300</v>
      </c>
      <c r="G31" s="2" t="s">
        <v>431</v>
      </c>
      <c r="H31" s="2" t="s">
        <v>432</v>
      </c>
      <c r="I31" s="2" t="s">
        <v>433</v>
      </c>
      <c r="J31" s="2" t="s">
        <v>33</v>
      </c>
      <c r="K31" s="2" t="s">
        <v>389</v>
      </c>
      <c r="L31" s="2" t="s">
        <v>434</v>
      </c>
      <c r="M31" s="2" t="s">
        <v>36</v>
      </c>
      <c r="P31" s="2" t="s">
        <v>37</v>
      </c>
      <c r="Q31" s="2" t="s">
        <v>230</v>
      </c>
      <c r="R31" s="2" t="s">
        <v>435</v>
      </c>
      <c r="S31" s="4" t="s">
        <v>436</v>
      </c>
      <c r="T31" s="6" t="str">
        <f>HYPERLINK("https://drive.google.com/file/d/1X7Qa7nKP6xB-CotfGV0RQ-PqkgVTvTet/view?usp=drivesdk","SCHOOL PICTURES Cecilia Valley")</f>
        <v>SCHOOL PICTURES Cecilia Valley</v>
      </c>
      <c r="U31" s="2" t="s">
        <v>410</v>
      </c>
    </row>
    <row r="32" spans="1:21" ht="15.75" customHeight="1">
      <c r="A32" s="1">
        <v>44046.64402368055</v>
      </c>
      <c r="B32" s="2" t="s">
        <v>17</v>
      </c>
      <c r="C32" s="2" t="s">
        <v>39</v>
      </c>
      <c r="D32" s="2">
        <v>24000</v>
      </c>
      <c r="E32" s="2" t="s">
        <v>437</v>
      </c>
      <c r="F32" s="2">
        <v>1000</v>
      </c>
      <c r="G32" s="2" t="s">
        <v>438</v>
      </c>
      <c r="H32" s="2" t="s">
        <v>432</v>
      </c>
      <c r="I32" s="2" t="s">
        <v>437</v>
      </c>
      <c r="J32" s="2" t="s">
        <v>33</v>
      </c>
      <c r="K32" s="2" t="s">
        <v>389</v>
      </c>
      <c r="L32" s="2" t="s">
        <v>434</v>
      </c>
      <c r="M32" s="2" t="s">
        <v>36</v>
      </c>
      <c r="P32" s="2" t="s">
        <v>37</v>
      </c>
      <c r="Q32" s="2" t="s">
        <v>230</v>
      </c>
      <c r="R32" s="2" t="s">
        <v>439</v>
      </c>
      <c r="S32" s="4" t="s">
        <v>440</v>
      </c>
      <c r="T32" s="6" t="str">
        <f>HYPERLINK("https://drive.google.com/file/d/1WppJKcRHiL3B6qTkwTlIse2hLmloStvF/view?usp=drivesdk","YEARBOOKS Cecilia Valley")</f>
        <v>YEARBOOKS Cecilia Valley</v>
      </c>
      <c r="U32" s="2" t="s">
        <v>441</v>
      </c>
    </row>
    <row r="33" spans="1:21" ht="15.75" customHeight="1">
      <c r="A33" s="1">
        <v>44047.26544480324</v>
      </c>
      <c r="B33" s="2" t="s">
        <v>321</v>
      </c>
      <c r="C33" s="2" t="s">
        <v>18</v>
      </c>
      <c r="D33" s="2">
        <v>7577</v>
      </c>
      <c r="E33" s="2" t="s">
        <v>442</v>
      </c>
      <c r="F33" s="2">
        <v>2500</v>
      </c>
      <c r="G33" s="2" t="s">
        <v>443</v>
      </c>
      <c r="H33" s="2" t="s">
        <v>444</v>
      </c>
      <c r="I33" s="2" t="s">
        <v>445</v>
      </c>
      <c r="J33" s="2" t="s">
        <v>151</v>
      </c>
      <c r="K33" s="2" t="s">
        <v>446</v>
      </c>
      <c r="L33" s="2" t="s">
        <v>373</v>
      </c>
      <c r="M33" s="2" t="s">
        <v>36</v>
      </c>
      <c r="O33" s="2" t="s">
        <v>36</v>
      </c>
      <c r="P33" s="2" t="s">
        <v>327</v>
      </c>
      <c r="Q33" s="2" t="s">
        <v>230</v>
      </c>
      <c r="R33" s="2" t="s">
        <v>447</v>
      </c>
      <c r="S33" s="4" t="s">
        <v>448</v>
      </c>
      <c r="T33" s="6" t="str">
        <f>HYPERLINK("https://drive.google.com/file/d/1JSb9Jdtq_jwiWR6Kc8aNtA0PRin2GAas/view?usp=drivesdk","Holiday catalog items New Highland")</f>
        <v>Holiday catalog items New Highland</v>
      </c>
      <c r="U33" s="2" t="s">
        <v>449</v>
      </c>
    </row>
    <row r="34" spans="1:21" ht="15.75" customHeight="1">
      <c r="A34" s="1">
        <v>44047.465490532406</v>
      </c>
      <c r="B34" s="2" t="s">
        <v>321</v>
      </c>
      <c r="C34" s="2" t="s">
        <v>39</v>
      </c>
      <c r="D34" s="2">
        <v>1500</v>
      </c>
      <c r="E34" s="2" t="s">
        <v>450</v>
      </c>
      <c r="F34" s="2">
        <v>600</v>
      </c>
      <c r="G34" s="2" t="s">
        <v>451</v>
      </c>
      <c r="H34" s="2" t="s">
        <v>452</v>
      </c>
      <c r="I34" s="2" t="s">
        <v>453</v>
      </c>
      <c r="J34" s="2" t="s">
        <v>216</v>
      </c>
      <c r="K34" s="2" t="s">
        <v>454</v>
      </c>
      <c r="L34" s="2" t="s">
        <v>451</v>
      </c>
      <c r="M34" s="2" t="s">
        <v>36</v>
      </c>
      <c r="O34" s="2" t="s">
        <v>36</v>
      </c>
      <c r="P34" s="2" t="s">
        <v>327</v>
      </c>
      <c r="Q34" s="2" t="s">
        <v>230</v>
      </c>
      <c r="R34" s="2" t="s">
        <v>455</v>
      </c>
      <c r="S34" s="4" t="s">
        <v>456</v>
      </c>
      <c r="T34" s="6" t="str">
        <f>HYPERLINK("https://drive.google.com/file/d/1hPYM2ajdxNu97JdML9tjQ_F80MueiqTh/view?usp=drivesdk","Reading America New Highland")</f>
        <v>Reading America New Highland</v>
      </c>
      <c r="U34" s="2" t="s">
        <v>449</v>
      </c>
    </row>
    <row r="35" spans="1:21" ht="15.75" customHeight="1">
      <c r="A35" s="1">
        <v>44047.46649796296</v>
      </c>
      <c r="B35" s="2" t="s">
        <v>321</v>
      </c>
      <c r="C35" s="2" t="s">
        <v>39</v>
      </c>
      <c r="D35" s="2">
        <v>1500</v>
      </c>
      <c r="E35" s="2" t="s">
        <v>131</v>
      </c>
      <c r="F35" s="2">
        <v>1</v>
      </c>
      <c r="G35" s="2" t="s">
        <v>451</v>
      </c>
      <c r="H35" s="2" t="s">
        <v>457</v>
      </c>
      <c r="I35" s="2" t="s">
        <v>190</v>
      </c>
      <c r="J35" s="2" t="s">
        <v>458</v>
      </c>
      <c r="K35" s="2" t="s">
        <v>376</v>
      </c>
      <c r="L35" s="2" t="s">
        <v>451</v>
      </c>
      <c r="M35" s="2" t="s">
        <v>36</v>
      </c>
      <c r="O35" s="2" t="s">
        <v>36</v>
      </c>
      <c r="P35" s="2" t="s">
        <v>327</v>
      </c>
      <c r="Q35" s="2" t="s">
        <v>230</v>
      </c>
      <c r="R35" s="2" t="s">
        <v>459</v>
      </c>
      <c r="S35" s="4" t="s">
        <v>460</v>
      </c>
      <c r="T35" s="6" t="str">
        <f>HYPERLINK("https://drive.google.com/file/d/1_QAEtM6diZGHFqjXU-ieJAxuY0gq9eiE/view?usp=drivesdk","Virtual Book Fair New Highland")</f>
        <v>Virtual Book Fair New Highland</v>
      </c>
      <c r="U35" s="2" t="s">
        <v>449</v>
      </c>
    </row>
    <row r="36" spans="1:21" ht="15.75" customHeight="1">
      <c r="A36" s="1">
        <v>44047.47624778935</v>
      </c>
      <c r="B36" s="2" t="s">
        <v>321</v>
      </c>
      <c r="C36" s="2" t="s">
        <v>18</v>
      </c>
      <c r="D36" s="2">
        <v>7500</v>
      </c>
      <c r="E36" s="2" t="s">
        <v>461</v>
      </c>
      <c r="F36" s="2">
        <v>1000</v>
      </c>
      <c r="G36" s="2" t="s">
        <v>462</v>
      </c>
      <c r="H36" s="2" t="s">
        <v>444</v>
      </c>
      <c r="I36" s="2" t="s">
        <v>463</v>
      </c>
      <c r="J36" s="2" t="s">
        <v>216</v>
      </c>
      <c r="K36" s="2" t="s">
        <v>464</v>
      </c>
      <c r="L36" s="2" t="s">
        <v>373</v>
      </c>
      <c r="M36" s="2" t="s">
        <v>36</v>
      </c>
      <c r="O36" s="2" t="s">
        <v>36</v>
      </c>
      <c r="P36" s="2" t="s">
        <v>327</v>
      </c>
      <c r="Q36" s="2" t="s">
        <v>230</v>
      </c>
      <c r="R36" s="2" t="s">
        <v>465</v>
      </c>
      <c r="S36" s="4" t="s">
        <v>466</v>
      </c>
      <c r="T36" s="6" t="str">
        <f>HYPERLINK("https://drive.google.com/file/d/1nYmApDQEB8Sagk5N1-8r1PLb15Txdm9N/view?usp=drivesdk","Online Rada Cutlery New Highland")</f>
        <v>Online Rada Cutlery New Highland</v>
      </c>
      <c r="U36" s="2" t="s">
        <v>449</v>
      </c>
    </row>
    <row r="37" spans="1:21" ht="15.75" customHeight="1">
      <c r="A37" s="1">
        <v>44060.40271175926</v>
      </c>
      <c r="B37" s="2" t="s">
        <v>321</v>
      </c>
      <c r="C37" s="2" t="s">
        <v>28</v>
      </c>
      <c r="D37" s="2">
        <v>1000</v>
      </c>
      <c r="E37" s="2" t="s">
        <v>467</v>
      </c>
      <c r="F37" s="2">
        <v>500</v>
      </c>
      <c r="G37" s="2" t="s">
        <v>468</v>
      </c>
      <c r="H37" s="2" t="s">
        <v>469</v>
      </c>
      <c r="I37" s="2" t="s">
        <v>470</v>
      </c>
      <c r="J37" s="2" t="s">
        <v>151</v>
      </c>
      <c r="K37" s="2" t="s">
        <v>471</v>
      </c>
      <c r="L37" s="2" t="s">
        <v>468</v>
      </c>
      <c r="M37" s="2" t="s">
        <v>36</v>
      </c>
      <c r="O37" s="2" t="s">
        <v>36</v>
      </c>
      <c r="P37" s="2" t="s">
        <v>327</v>
      </c>
      <c r="Q37" s="2" t="s">
        <v>230</v>
      </c>
      <c r="R37" s="2" t="s">
        <v>472</v>
      </c>
      <c r="S37" s="4" t="s">
        <v>473</v>
      </c>
      <c r="T37" s="6" t="str">
        <f>HYPERLINK("https://drive.google.com/file/d/1FmuA8VOTnhK0A4_kq_1q6xB-G29UamBy/view?usp=drivesdk","Mask Sale New Highland")</f>
        <v>Mask Sale New Highland</v>
      </c>
      <c r="U37" s="2" t="s">
        <v>474</v>
      </c>
    </row>
    <row r="38" spans="1:21" ht="15.75" customHeight="1">
      <c r="A38" s="1">
        <v>44060.403417430556</v>
      </c>
      <c r="B38" s="2" t="s">
        <v>321</v>
      </c>
      <c r="C38" s="2" t="s">
        <v>28</v>
      </c>
      <c r="D38" s="2">
        <v>1000</v>
      </c>
      <c r="E38" s="2" t="s">
        <v>475</v>
      </c>
      <c r="F38" s="2">
        <v>700</v>
      </c>
      <c r="G38" s="2" t="s">
        <v>468</v>
      </c>
      <c r="H38" s="2" t="s">
        <v>476</v>
      </c>
      <c r="I38" s="2" t="s">
        <v>477</v>
      </c>
      <c r="J38" s="2" t="s">
        <v>478</v>
      </c>
      <c r="K38" s="2" t="s">
        <v>479</v>
      </c>
      <c r="L38" s="2" t="s">
        <v>468</v>
      </c>
      <c r="M38" s="2" t="s">
        <v>36</v>
      </c>
      <c r="O38" s="2" t="s">
        <v>36</v>
      </c>
      <c r="P38" s="2" t="s">
        <v>327</v>
      </c>
      <c r="Q38" s="2" t="s">
        <v>230</v>
      </c>
      <c r="R38" s="2" t="s">
        <v>480</v>
      </c>
      <c r="S38" s="4" t="s">
        <v>481</v>
      </c>
      <c r="T38" s="6" t="str">
        <f>HYPERLINK("https://drive.google.com/file/d/1ZAyCjOEZuo8IUyFasOPx3YivxR8nGEYw/view?usp=drivesdk","Penny Wars New Highland")</f>
        <v>Penny Wars New Highland</v>
      </c>
      <c r="U38" s="2" t="s">
        <v>474</v>
      </c>
    </row>
    <row r="39" spans="1:21" ht="15.75" customHeight="1">
      <c r="A39" s="1">
        <v>44060.405109189815</v>
      </c>
      <c r="B39" s="2" t="s">
        <v>321</v>
      </c>
      <c r="C39" s="2" t="s">
        <v>28</v>
      </c>
      <c r="D39" s="2">
        <v>1000</v>
      </c>
      <c r="E39" s="2" t="s">
        <v>482</v>
      </c>
      <c r="F39" s="2">
        <v>750</v>
      </c>
      <c r="G39" s="2" t="s">
        <v>483</v>
      </c>
      <c r="H39" s="2" t="s">
        <v>469</v>
      </c>
      <c r="I39" s="2" t="s">
        <v>484</v>
      </c>
      <c r="J39" s="2" t="s">
        <v>151</v>
      </c>
      <c r="K39" s="2" t="s">
        <v>485</v>
      </c>
      <c r="L39" s="2" t="s">
        <v>468</v>
      </c>
      <c r="M39" s="2" t="s">
        <v>36</v>
      </c>
      <c r="O39" s="2" t="s">
        <v>36</v>
      </c>
      <c r="P39" s="2" t="s">
        <v>327</v>
      </c>
      <c r="Q39" s="2" t="s">
        <v>230</v>
      </c>
      <c r="R39" s="2" t="s">
        <v>486</v>
      </c>
      <c r="S39" s="4" t="s">
        <v>487</v>
      </c>
      <c r="T39" s="6" t="str">
        <f>HYPERLINK("https://drive.google.com/file/d/1ZeVvlGupM8JNq3puP7vm3dgWwFPKkPD3/view?usp=drivesdk","Holiday Shop New Highland")</f>
        <v>Holiday Shop New Highland</v>
      </c>
      <c r="U39" s="2" t="s">
        <v>474</v>
      </c>
    </row>
    <row r="40" spans="1:21" ht="12.75">
      <c r="A40" s="1">
        <v>44060.40609741898</v>
      </c>
      <c r="B40" s="2" t="s">
        <v>321</v>
      </c>
      <c r="C40" s="2" t="s">
        <v>28</v>
      </c>
      <c r="D40" s="2">
        <v>1000</v>
      </c>
      <c r="E40" s="2" t="s">
        <v>488</v>
      </c>
      <c r="F40" s="2">
        <v>500</v>
      </c>
      <c r="G40" s="2" t="s">
        <v>468</v>
      </c>
      <c r="H40" s="2" t="s">
        <v>476</v>
      </c>
      <c r="I40" s="2" t="s">
        <v>489</v>
      </c>
      <c r="J40" s="2" t="s">
        <v>490</v>
      </c>
      <c r="K40" s="2" t="s">
        <v>491</v>
      </c>
      <c r="L40" s="2" t="s">
        <v>483</v>
      </c>
      <c r="M40" s="2" t="s">
        <v>36</v>
      </c>
      <c r="O40" s="2" t="s">
        <v>36</v>
      </c>
      <c r="P40" s="2" t="s">
        <v>327</v>
      </c>
      <c r="Q40" s="2" t="s">
        <v>230</v>
      </c>
      <c r="R40" s="2" t="s">
        <v>492</v>
      </c>
      <c r="S40" s="4" t="s">
        <v>493</v>
      </c>
      <c r="T40" s="6" t="str">
        <f>HYPERLINK("https://drive.google.com/file/d/14IhcVh1DWrOEK6V0cnGBB9WgW2RQNkTE/view?usp=drivesdk","Soda Sale New Highland")</f>
        <v>Soda Sale New Highland</v>
      </c>
      <c r="U40" s="2" t="s">
        <v>474</v>
      </c>
    </row>
    <row r="41" spans="1:21" ht="12.75">
      <c r="A41" s="1">
        <v>44000.452049178246</v>
      </c>
      <c r="B41" s="2" t="s">
        <v>187</v>
      </c>
      <c r="C41" s="2" t="s">
        <v>39</v>
      </c>
      <c r="D41" s="2">
        <v>1830</v>
      </c>
      <c r="E41" s="2" t="s">
        <v>81</v>
      </c>
      <c r="F41" s="2">
        <v>200</v>
      </c>
      <c r="G41" s="2" t="s">
        <v>494</v>
      </c>
      <c r="H41" s="2" t="s">
        <v>81</v>
      </c>
      <c r="I41" s="2" t="s">
        <v>81</v>
      </c>
      <c r="J41" s="2" t="s">
        <v>39</v>
      </c>
      <c r="K41" s="2" t="s">
        <v>495</v>
      </c>
      <c r="L41" s="2" t="s">
        <v>494</v>
      </c>
      <c r="M41" s="2" t="s">
        <v>36</v>
      </c>
      <c r="O41" s="2" t="s">
        <v>36</v>
      </c>
      <c r="P41" s="2" t="s">
        <v>194</v>
      </c>
      <c r="Q41" s="2" t="s">
        <v>230</v>
      </c>
      <c r="R41" s="2" t="s">
        <v>496</v>
      </c>
      <c r="S41" s="4" t="s">
        <v>497</v>
      </c>
      <c r="T41" s="6" t="str">
        <f>HYPERLINK("https://drive.google.com/file/d/1HrZPCND45qocZNbbcspK24xwjnIhqp2s/view?usp=drivesdk","School Pictures Bluegrass")</f>
        <v>School Pictures Bluegrass</v>
      </c>
      <c r="U41" s="2" t="s">
        <v>498</v>
      </c>
    </row>
    <row r="42" spans="1:21" ht="12.75">
      <c r="A42" s="1">
        <v>44000.44842223379</v>
      </c>
      <c r="B42" s="2" t="s">
        <v>187</v>
      </c>
      <c r="C42" s="2" t="s">
        <v>499</v>
      </c>
      <c r="D42" s="2">
        <v>5116</v>
      </c>
      <c r="E42" s="2" t="s">
        <v>500</v>
      </c>
      <c r="F42" s="2">
        <v>1665</v>
      </c>
      <c r="G42" s="2" t="s">
        <v>501</v>
      </c>
      <c r="H42" s="2" t="s">
        <v>502</v>
      </c>
      <c r="I42" s="2" t="s">
        <v>156</v>
      </c>
      <c r="J42" s="2" t="s">
        <v>165</v>
      </c>
      <c r="K42" s="2" t="s">
        <v>503</v>
      </c>
      <c r="L42" s="2" t="s">
        <v>494</v>
      </c>
      <c r="M42" s="2" t="s">
        <v>36</v>
      </c>
      <c r="O42" s="2" t="s">
        <v>36</v>
      </c>
      <c r="P42" s="2" t="s">
        <v>194</v>
      </c>
      <c r="Q42" s="2" t="s">
        <v>230</v>
      </c>
      <c r="R42" s="2" t="s">
        <v>504</v>
      </c>
      <c r="S42" s="4" t="s">
        <v>505</v>
      </c>
      <c r="T42" s="6" t="str">
        <f>HYPERLINK("https://drive.google.com/file/d/1WL68U9hKkErX2LuES3esqRbusjsAuOy3/view?usp=drivesdk","Yearbook sales Bluegrass")</f>
        <v>Yearbook sales Bluegrass</v>
      </c>
      <c r="U42" s="2" t="s">
        <v>506</v>
      </c>
    </row>
    <row r="43" spans="1:21" ht="12.75">
      <c r="A43" s="1">
        <v>44007.47633101852</v>
      </c>
      <c r="B43" s="2" t="s">
        <v>138</v>
      </c>
      <c r="C43" s="2" t="s">
        <v>28</v>
      </c>
      <c r="D43" s="2">
        <v>20000</v>
      </c>
      <c r="E43" s="2" t="s">
        <v>507</v>
      </c>
      <c r="F43" s="2">
        <v>2000</v>
      </c>
      <c r="G43" s="2" t="s">
        <v>30</v>
      </c>
      <c r="H43" s="2" t="s">
        <v>508</v>
      </c>
      <c r="I43" s="2" t="s">
        <v>509</v>
      </c>
      <c r="J43" s="2" t="s">
        <v>227</v>
      </c>
      <c r="K43" s="2" t="s">
        <v>510</v>
      </c>
      <c r="L43" s="2" t="s">
        <v>511</v>
      </c>
      <c r="M43" s="2" t="s">
        <v>36</v>
      </c>
      <c r="O43" s="2" t="s">
        <v>36</v>
      </c>
      <c r="P43" s="2" t="s">
        <v>147</v>
      </c>
      <c r="Q43" s="2" t="s">
        <v>230</v>
      </c>
      <c r="R43" s="2" t="s">
        <v>512</v>
      </c>
      <c r="S43" s="4" t="s">
        <v>513</v>
      </c>
      <c r="T43" s="6" t="str">
        <f>HYPERLINK("https://drive.google.com/file/d/1PCAuXeO8P7k-yJNhoY3Rx1AcMn87BQCa/view?usp=drivesdk","Palmetto Popcorm Heartland")</f>
        <v>Palmetto Popcorm Heartland</v>
      </c>
      <c r="U43" s="2" t="s">
        <v>514</v>
      </c>
    </row>
    <row r="44" spans="1:21" ht="12.75">
      <c r="A44" s="1">
        <v>44007.47814278935</v>
      </c>
      <c r="B44" s="2" t="s">
        <v>138</v>
      </c>
      <c r="C44" s="2" t="s">
        <v>28</v>
      </c>
      <c r="D44" s="2">
        <v>20000</v>
      </c>
      <c r="E44" s="2" t="s">
        <v>515</v>
      </c>
      <c r="F44" s="2">
        <v>500</v>
      </c>
      <c r="G44" s="2" t="s">
        <v>30</v>
      </c>
      <c r="H44" s="2" t="s">
        <v>516</v>
      </c>
      <c r="I44" s="2" t="s">
        <v>517</v>
      </c>
      <c r="J44" s="2" t="s">
        <v>518</v>
      </c>
      <c r="K44" s="2" t="s">
        <v>519</v>
      </c>
      <c r="L44" s="2" t="s">
        <v>520</v>
      </c>
      <c r="M44" s="2" t="s">
        <v>36</v>
      </c>
      <c r="O44" s="2" t="s">
        <v>36</v>
      </c>
      <c r="P44" s="2" t="s">
        <v>147</v>
      </c>
      <c r="Q44" s="2" t="s">
        <v>230</v>
      </c>
      <c r="R44" s="2" t="s">
        <v>521</v>
      </c>
      <c r="S44" s="4" t="s">
        <v>522</v>
      </c>
      <c r="T44" s="6" t="str">
        <f>HYPERLINK("https://drive.google.com/file/d/1FFdqQYv_QOEaUXjMJLUEipf07BnoWThz/view?usp=drivesdk","School Spirit Wear Heartland")</f>
        <v>School Spirit Wear Heartland</v>
      </c>
      <c r="U44" s="2" t="s">
        <v>514</v>
      </c>
    </row>
    <row r="45" spans="1:21" ht="12.75">
      <c r="A45" s="1">
        <v>44007.49228597222</v>
      </c>
      <c r="B45" s="2" t="s">
        <v>138</v>
      </c>
      <c r="C45" s="2" t="s">
        <v>28</v>
      </c>
      <c r="D45" s="2">
        <v>20000</v>
      </c>
      <c r="E45" s="2" t="s">
        <v>523</v>
      </c>
      <c r="F45" s="2">
        <v>1200</v>
      </c>
      <c r="G45" s="2" t="s">
        <v>30</v>
      </c>
      <c r="H45" s="2" t="s">
        <v>524</v>
      </c>
      <c r="I45" s="2" t="s">
        <v>525</v>
      </c>
      <c r="J45" s="2" t="s">
        <v>526</v>
      </c>
      <c r="K45" s="2" t="s">
        <v>527</v>
      </c>
      <c r="L45" s="2" t="s">
        <v>528</v>
      </c>
      <c r="M45" s="2" t="s">
        <v>36</v>
      </c>
      <c r="O45" s="2" t="s">
        <v>36</v>
      </c>
      <c r="P45" s="2" t="s">
        <v>147</v>
      </c>
      <c r="Q45" s="2" t="s">
        <v>230</v>
      </c>
      <c r="R45" s="2" t="s">
        <v>529</v>
      </c>
      <c r="S45" s="4" t="s">
        <v>530</v>
      </c>
      <c r="T45" s="6" t="str">
        <f>HYPERLINK("https://drive.google.com/file/d/13SZ5iUbK2zExu7B3bFPpXyjnMRvTFMxN/view?usp=drivesdk","Fall Carnival Heartland")</f>
        <v>Fall Carnival Heartland</v>
      </c>
      <c r="U45" s="2" t="s">
        <v>514</v>
      </c>
    </row>
    <row r="46" spans="1:21" ht="12.75">
      <c r="A46" s="1">
        <v>44007.494668796295</v>
      </c>
      <c r="B46" s="2" t="s">
        <v>138</v>
      </c>
      <c r="C46" s="2" t="s">
        <v>28</v>
      </c>
      <c r="D46" s="2">
        <v>20000</v>
      </c>
      <c r="E46" s="2" t="s">
        <v>531</v>
      </c>
      <c r="F46" s="2">
        <v>500</v>
      </c>
      <c r="G46" s="2" t="s">
        <v>30</v>
      </c>
      <c r="H46" s="2" t="s">
        <v>532</v>
      </c>
      <c r="I46" s="2" t="s">
        <v>533</v>
      </c>
      <c r="J46" s="2" t="s">
        <v>518</v>
      </c>
      <c r="K46" s="2" t="s">
        <v>534</v>
      </c>
      <c r="L46" s="2" t="s">
        <v>535</v>
      </c>
      <c r="M46" s="2" t="s">
        <v>36</v>
      </c>
      <c r="O46" s="2" t="s">
        <v>36</v>
      </c>
      <c r="P46" s="2" t="s">
        <v>147</v>
      </c>
      <c r="Q46" s="2" t="s">
        <v>230</v>
      </c>
      <c r="R46" s="2" t="s">
        <v>536</v>
      </c>
      <c r="S46" s="4" t="s">
        <v>537</v>
      </c>
      <c r="T46" s="6" t="str">
        <f>HYPERLINK("https://drive.google.com/file/d/1zrw0PAjJjE00-uYxPdnCcC7Fyk-RwqwR/view?usp=drivesdk","Amazon Smile Heartland")</f>
        <v>Amazon Smile Heartland</v>
      </c>
      <c r="U46" s="2" t="s">
        <v>514</v>
      </c>
    </row>
    <row r="47" spans="1:21" ht="12.75">
      <c r="A47" s="1">
        <v>44007.49678339121</v>
      </c>
      <c r="B47" s="2" t="s">
        <v>138</v>
      </c>
      <c r="C47" s="2" t="s">
        <v>28</v>
      </c>
      <c r="D47" s="2">
        <v>20000</v>
      </c>
      <c r="E47" s="2" t="s">
        <v>538</v>
      </c>
      <c r="F47" s="2">
        <v>500</v>
      </c>
      <c r="G47" s="2" t="s">
        <v>30</v>
      </c>
      <c r="H47" s="2" t="s">
        <v>538</v>
      </c>
      <c r="I47" s="2" t="s">
        <v>539</v>
      </c>
      <c r="J47" s="2" t="s">
        <v>518</v>
      </c>
      <c r="K47" s="2" t="s">
        <v>534</v>
      </c>
      <c r="L47" s="2" t="s">
        <v>535</v>
      </c>
      <c r="M47" s="2" t="s">
        <v>36</v>
      </c>
      <c r="O47" s="2" t="s">
        <v>36</v>
      </c>
      <c r="P47" s="2" t="s">
        <v>147</v>
      </c>
      <c r="Q47" s="2" t="s">
        <v>230</v>
      </c>
      <c r="R47" s="2" t="s">
        <v>540</v>
      </c>
      <c r="S47" s="4" t="s">
        <v>541</v>
      </c>
      <c r="T47" s="6" t="str">
        <f>HYPERLINK("https://drive.google.com/file/d/1Av9MLIzC6IFRFssJek-sRul1-X_ulj4M/view?usp=drivesdk","Kroger Heartland")</f>
        <v>Kroger Heartland</v>
      </c>
      <c r="U47" s="2" t="s">
        <v>514</v>
      </c>
    </row>
    <row r="48" spans="1:21" ht="12.75">
      <c r="A48" s="1">
        <v>44007.52960729167</v>
      </c>
      <c r="B48" s="2" t="s">
        <v>138</v>
      </c>
      <c r="C48" s="2" t="s">
        <v>28</v>
      </c>
      <c r="D48" s="2">
        <v>20000</v>
      </c>
      <c r="E48" s="2" t="s">
        <v>542</v>
      </c>
      <c r="F48" s="2">
        <v>1200</v>
      </c>
      <c r="G48" s="2" t="s">
        <v>30</v>
      </c>
      <c r="H48" s="2" t="s">
        <v>543</v>
      </c>
      <c r="I48" s="2" t="s">
        <v>544</v>
      </c>
      <c r="J48" s="2" t="s">
        <v>518</v>
      </c>
      <c r="K48" s="2" t="s">
        <v>545</v>
      </c>
      <c r="L48" s="2" t="s">
        <v>546</v>
      </c>
      <c r="M48" s="2" t="s">
        <v>36</v>
      </c>
      <c r="O48" s="2" t="s">
        <v>36</v>
      </c>
      <c r="P48" s="2" t="s">
        <v>147</v>
      </c>
      <c r="Q48" s="2" t="s">
        <v>230</v>
      </c>
      <c r="R48" s="2" t="s">
        <v>547</v>
      </c>
      <c r="S48" s="4" t="s">
        <v>548</v>
      </c>
      <c r="T48" s="6" t="str">
        <f>HYPERLINK("https://drive.google.com/file/d/1RFmECEQ75mTKCXD7tqhxn9JNSVQRZq-W/view?usp=drivesdk","Texas Roadhouse Heartland")</f>
        <v>Texas Roadhouse Heartland</v>
      </c>
      <c r="U48" s="2" t="s">
        <v>549</v>
      </c>
    </row>
    <row r="49" spans="1:21" ht="12.75">
      <c r="A49" s="1">
        <v>44018.49693981481</v>
      </c>
      <c r="B49" s="2" t="s">
        <v>550</v>
      </c>
      <c r="C49" s="2" t="s">
        <v>18</v>
      </c>
      <c r="D49" s="2">
        <v>81.56</v>
      </c>
      <c r="E49" s="2" t="s">
        <v>551</v>
      </c>
      <c r="F49" s="2">
        <v>300</v>
      </c>
      <c r="G49" s="2" t="s">
        <v>552</v>
      </c>
      <c r="H49" s="2" t="s">
        <v>553</v>
      </c>
      <c r="I49" s="2" t="s">
        <v>554</v>
      </c>
      <c r="J49" s="2" t="s">
        <v>552</v>
      </c>
      <c r="K49" s="3" t="s">
        <v>244</v>
      </c>
      <c r="L49" s="2" t="s">
        <v>555</v>
      </c>
      <c r="M49" s="2" t="s">
        <v>25</v>
      </c>
      <c r="N49" s="2" t="s">
        <v>556</v>
      </c>
      <c r="O49" s="2" t="s">
        <v>25</v>
      </c>
      <c r="P49" s="2" t="s">
        <v>557</v>
      </c>
      <c r="Q49" s="2" t="s">
        <v>230</v>
      </c>
      <c r="R49" s="2" t="s">
        <v>558</v>
      </c>
      <c r="S49" s="4" t="s">
        <v>559</v>
      </c>
      <c r="T49" s="6" t="str">
        <f>HYPERLINK("https://drive.google.com/file/d/1bkDX1gGDbyV6isAtP58Yd9YkIo7G0MAS/view?usp=drivesdk","Haunted House Rineyville")</f>
        <v>Haunted House Rineyville</v>
      </c>
      <c r="U49" s="2" t="s">
        <v>560</v>
      </c>
    </row>
    <row r="50" spans="1:21" ht="12.75">
      <c r="A50" s="1">
        <v>44018.49926865741</v>
      </c>
      <c r="B50" s="2" t="s">
        <v>550</v>
      </c>
      <c r="C50" s="2" t="s">
        <v>39</v>
      </c>
      <c r="D50" s="2">
        <v>6583.04</v>
      </c>
      <c r="E50" s="2" t="s">
        <v>561</v>
      </c>
      <c r="F50" s="2">
        <v>1500</v>
      </c>
      <c r="G50" s="2" t="s">
        <v>562</v>
      </c>
      <c r="H50" s="2" t="s">
        <v>563</v>
      </c>
      <c r="I50" s="2" t="s">
        <v>564</v>
      </c>
      <c r="J50" s="2" t="s">
        <v>565</v>
      </c>
      <c r="K50" s="2" t="s">
        <v>566</v>
      </c>
      <c r="L50" s="2" t="s">
        <v>562</v>
      </c>
      <c r="M50" s="2" t="s">
        <v>36</v>
      </c>
      <c r="O50" s="2" t="s">
        <v>36</v>
      </c>
      <c r="P50" s="2" t="s">
        <v>557</v>
      </c>
      <c r="Q50" s="2" t="s">
        <v>230</v>
      </c>
      <c r="R50" s="2" t="s">
        <v>567</v>
      </c>
      <c r="S50" s="4" t="s">
        <v>568</v>
      </c>
      <c r="T50" s="6" t="str">
        <f>HYPERLINK("https://drive.google.com/file/d/1hi3vzJ_-qeq6H5lZ8k3NxDgNxLcBMoCI/view?usp=drivesdk","Picture Sales Rineyville")</f>
        <v>Picture Sales Rineyville</v>
      </c>
      <c r="U50" s="2" t="s">
        <v>560</v>
      </c>
    </row>
    <row r="51" spans="1:21" ht="12.75">
      <c r="A51" s="1">
        <v>44018.50110346064</v>
      </c>
      <c r="B51" s="2" t="s">
        <v>550</v>
      </c>
      <c r="C51" s="2" t="s">
        <v>39</v>
      </c>
      <c r="D51" s="2">
        <v>6954</v>
      </c>
      <c r="E51" s="2" t="s">
        <v>84</v>
      </c>
      <c r="F51" s="2">
        <v>10000</v>
      </c>
      <c r="G51" s="2" t="s">
        <v>569</v>
      </c>
      <c r="H51" s="2" t="s">
        <v>570</v>
      </c>
      <c r="I51" s="2" t="s">
        <v>571</v>
      </c>
      <c r="J51" s="2" t="s">
        <v>572</v>
      </c>
      <c r="K51" s="2" t="s">
        <v>173</v>
      </c>
      <c r="L51" s="2" t="s">
        <v>569</v>
      </c>
      <c r="M51" s="2" t="s">
        <v>36</v>
      </c>
      <c r="O51" s="2" t="s">
        <v>36</v>
      </c>
      <c r="P51" s="2" t="s">
        <v>557</v>
      </c>
      <c r="Q51" s="2" t="s">
        <v>230</v>
      </c>
      <c r="R51" s="2" t="s">
        <v>573</v>
      </c>
      <c r="S51" s="4" t="s">
        <v>574</v>
      </c>
      <c r="T51" s="6" t="str">
        <f>HYPERLINK("https://drive.google.com/file/d/1JDJruF3lMl_9lxv1dBVQZYYnQE6SVCo3/view?usp=drivesdk","Boosterthon Rineyville")</f>
        <v>Boosterthon Rineyville</v>
      </c>
      <c r="U51" s="2" t="s">
        <v>560</v>
      </c>
    </row>
    <row r="52" spans="1:21" ht="12.75">
      <c r="A52" s="1">
        <v>44018.502772685184</v>
      </c>
      <c r="B52" s="2" t="s">
        <v>550</v>
      </c>
      <c r="C52" s="2" t="s">
        <v>39</v>
      </c>
      <c r="D52" s="2">
        <v>6954</v>
      </c>
      <c r="E52" s="2" t="s">
        <v>162</v>
      </c>
      <c r="F52" s="2">
        <v>1500</v>
      </c>
      <c r="G52" s="2" t="s">
        <v>562</v>
      </c>
      <c r="H52" s="2" t="s">
        <v>575</v>
      </c>
      <c r="I52" s="2" t="s">
        <v>576</v>
      </c>
      <c r="J52" s="2" t="s">
        <v>577</v>
      </c>
      <c r="K52" s="2" t="s">
        <v>173</v>
      </c>
      <c r="L52" s="2" t="s">
        <v>562</v>
      </c>
      <c r="M52" s="2" t="s">
        <v>36</v>
      </c>
      <c r="O52" s="2" t="s">
        <v>36</v>
      </c>
      <c r="P52" s="2" t="s">
        <v>557</v>
      </c>
      <c r="Q52" s="2" t="s">
        <v>230</v>
      </c>
      <c r="R52" s="2" t="s">
        <v>578</v>
      </c>
      <c r="S52" s="4" t="s">
        <v>579</v>
      </c>
      <c r="T52" s="6" t="str">
        <f>HYPERLINK("https://drive.google.com/file/d/17BigroYD5u4YkB1aj-jrVjkoZDulVxuc/view?usp=drivesdk","Spirit Wear Rineyville")</f>
        <v>Spirit Wear Rineyville</v>
      </c>
      <c r="U52" s="2" t="s">
        <v>560</v>
      </c>
    </row>
    <row r="53" spans="1:21" ht="12.75">
      <c r="A53" s="1">
        <v>44018.504030833334</v>
      </c>
      <c r="B53" s="2" t="s">
        <v>550</v>
      </c>
      <c r="C53" s="2" t="s">
        <v>18</v>
      </c>
      <c r="D53" s="2">
        <v>81.56</v>
      </c>
      <c r="E53" s="2" t="s">
        <v>580</v>
      </c>
      <c r="F53" s="2">
        <v>200</v>
      </c>
      <c r="G53" s="2" t="s">
        <v>555</v>
      </c>
      <c r="H53" s="2" t="s">
        <v>581</v>
      </c>
      <c r="I53" s="2" t="s">
        <v>582</v>
      </c>
      <c r="J53" s="2" t="s">
        <v>583</v>
      </c>
      <c r="K53" s="2" t="s">
        <v>173</v>
      </c>
      <c r="L53" s="2" t="s">
        <v>555</v>
      </c>
      <c r="M53" s="2" t="s">
        <v>25</v>
      </c>
      <c r="N53" s="2" t="s">
        <v>556</v>
      </c>
      <c r="O53" s="2" t="s">
        <v>25</v>
      </c>
      <c r="P53" s="2" t="s">
        <v>557</v>
      </c>
      <c r="Q53" s="2" t="s">
        <v>230</v>
      </c>
      <c r="R53" s="2" t="s">
        <v>584</v>
      </c>
      <c r="S53" s="4" t="s">
        <v>585</v>
      </c>
      <c r="T53" s="6" t="str">
        <f>HYPERLINK("https://drive.google.com/file/d/1z2FqvL9hPBPG6QvcS6fftNElI2Vau1Bu/view?usp=drivesdk","Basketball Spirit Wear Rineyville")</f>
        <v>Basketball Spirit Wear Rineyville</v>
      </c>
      <c r="U53" s="2" t="s">
        <v>586</v>
      </c>
    </row>
    <row r="54" spans="1:21" ht="12.75">
      <c r="A54" s="1">
        <v>44018.506151319445</v>
      </c>
      <c r="B54" s="2" t="s">
        <v>550</v>
      </c>
      <c r="C54" s="2" t="s">
        <v>18</v>
      </c>
      <c r="D54" s="2">
        <v>0</v>
      </c>
      <c r="E54" s="2" t="s">
        <v>154</v>
      </c>
      <c r="F54" s="2">
        <v>0.01</v>
      </c>
      <c r="G54" s="2" t="s">
        <v>587</v>
      </c>
      <c r="H54" s="2" t="s">
        <v>588</v>
      </c>
      <c r="I54" s="2" t="s">
        <v>156</v>
      </c>
      <c r="J54" s="2" t="s">
        <v>151</v>
      </c>
      <c r="K54" s="2" t="s">
        <v>589</v>
      </c>
      <c r="L54" s="2" t="s">
        <v>587</v>
      </c>
      <c r="M54" s="2" t="s">
        <v>36</v>
      </c>
      <c r="O54" s="2" t="s">
        <v>36</v>
      </c>
      <c r="P54" s="2" t="s">
        <v>557</v>
      </c>
      <c r="Q54" s="2" t="s">
        <v>230</v>
      </c>
      <c r="R54" s="2" t="s">
        <v>590</v>
      </c>
      <c r="S54" s="4" t="s">
        <v>591</v>
      </c>
      <c r="T54" s="6" t="str">
        <f>HYPERLINK("https://drive.google.com/file/d/13qpXkPHXfaEWSmV-1ADS9U4WhIN-JEZ-/view?usp=drivesdk","Yearbook Sales Rineyville")</f>
        <v>Yearbook Sales Rineyville</v>
      </c>
      <c r="U54" s="2" t="s">
        <v>586</v>
      </c>
    </row>
    <row r="55" spans="1:21" ht="12.75">
      <c r="A55" s="1">
        <v>44018.50785537037</v>
      </c>
      <c r="B55" s="2" t="s">
        <v>550</v>
      </c>
      <c r="C55" s="2" t="s">
        <v>18</v>
      </c>
      <c r="D55" s="2">
        <v>823.11</v>
      </c>
      <c r="E55" s="2" t="s">
        <v>592</v>
      </c>
      <c r="F55" s="2">
        <v>0.01</v>
      </c>
      <c r="G55" s="2" t="s">
        <v>593</v>
      </c>
      <c r="H55" s="2" t="s">
        <v>594</v>
      </c>
      <c r="I55" s="2" t="s">
        <v>595</v>
      </c>
      <c r="J55" s="2" t="s">
        <v>596</v>
      </c>
      <c r="K55" s="2" t="s">
        <v>168</v>
      </c>
      <c r="L55" s="2" t="s">
        <v>593</v>
      </c>
      <c r="M55" s="2" t="s">
        <v>36</v>
      </c>
      <c r="O55" s="2" t="s">
        <v>36</v>
      </c>
      <c r="P55" s="2" t="s">
        <v>557</v>
      </c>
      <c r="Q55" s="2" t="s">
        <v>230</v>
      </c>
      <c r="R55" s="2" t="s">
        <v>597</v>
      </c>
      <c r="S55" s="4" t="s">
        <v>598</v>
      </c>
      <c r="T55" s="6" t="str">
        <f>HYPERLINK("https://drive.google.com/file/d/1urMFJchCRTz25IVTohNm_Niq7XfFORaZ/view?usp=drivesdk","Green Team Adopt an animal  Rineyville")</f>
        <v>Green Team Adopt an animal  Rineyville</v>
      </c>
      <c r="U55" s="2" t="s">
        <v>586</v>
      </c>
    </row>
    <row r="56" spans="1:21" ht="12.75">
      <c r="A56" s="1">
        <v>44018.50974657407</v>
      </c>
      <c r="B56" s="2" t="s">
        <v>550</v>
      </c>
      <c r="C56" s="2" t="s">
        <v>39</v>
      </c>
      <c r="D56" s="2">
        <v>6583.04</v>
      </c>
      <c r="E56" s="2" t="s">
        <v>599</v>
      </c>
      <c r="F56" s="2">
        <v>500</v>
      </c>
      <c r="G56" s="2" t="s">
        <v>562</v>
      </c>
      <c r="H56" s="2" t="s">
        <v>600</v>
      </c>
      <c r="I56" s="2" t="s">
        <v>601</v>
      </c>
      <c r="J56" s="2" t="s">
        <v>602</v>
      </c>
      <c r="K56" s="3" t="s">
        <v>260</v>
      </c>
      <c r="L56" s="2" t="s">
        <v>562</v>
      </c>
      <c r="M56" s="2" t="s">
        <v>36</v>
      </c>
      <c r="O56" s="2" t="s">
        <v>36</v>
      </c>
      <c r="P56" s="2" t="s">
        <v>557</v>
      </c>
      <c r="Q56" s="2" t="s">
        <v>230</v>
      </c>
      <c r="R56" s="2" t="s">
        <v>603</v>
      </c>
      <c r="S56" s="4" t="s">
        <v>604</v>
      </c>
      <c r="T56" s="6" t="str">
        <f>HYPERLINK("https://drive.google.com/file/d/177sQX1bVDZvwC2h_H8r3sn25jHGCJHwU/view?usp=drivesdk","Santa Shop Rineyville")</f>
        <v>Santa Shop Rineyville</v>
      </c>
      <c r="U56" s="2" t="s">
        <v>586</v>
      </c>
    </row>
    <row r="57" spans="1:21" ht="12.75">
      <c r="A57" s="1">
        <v>44018.51219253472</v>
      </c>
      <c r="B57" s="2" t="s">
        <v>550</v>
      </c>
      <c r="C57" s="2" t="s">
        <v>39</v>
      </c>
      <c r="D57" s="2">
        <v>6583.04</v>
      </c>
      <c r="E57" s="2" t="s">
        <v>605</v>
      </c>
      <c r="F57" s="2">
        <v>1500</v>
      </c>
      <c r="G57" s="2" t="s">
        <v>606</v>
      </c>
      <c r="H57" s="2" t="s">
        <v>605</v>
      </c>
      <c r="I57" s="2" t="s">
        <v>607</v>
      </c>
      <c r="J57" s="2" t="s">
        <v>608</v>
      </c>
      <c r="K57" s="3" t="s">
        <v>244</v>
      </c>
      <c r="L57" s="2" t="s">
        <v>606</v>
      </c>
      <c r="M57" s="2" t="s">
        <v>36</v>
      </c>
      <c r="O57" s="2" t="s">
        <v>36</v>
      </c>
      <c r="P57" s="2" t="s">
        <v>557</v>
      </c>
      <c r="Q57" s="2" t="s">
        <v>230</v>
      </c>
      <c r="R57" s="2" t="s">
        <v>609</v>
      </c>
      <c r="S57" s="4" t="s">
        <v>610</v>
      </c>
      <c r="T57" s="6" t="str">
        <f>HYPERLINK("https://drive.google.com/file/d/1JLc5EuDKm2CbXunz58tnIOebZjIWvLlN/view?usp=drivesdk","Fall Festival Rineyville")</f>
        <v>Fall Festival Rineyville</v>
      </c>
      <c r="U57" s="2" t="s">
        <v>586</v>
      </c>
    </row>
    <row r="58" spans="1:21" ht="12.75">
      <c r="A58" s="1">
        <v>44018.5143493287</v>
      </c>
      <c r="B58" s="2" t="s">
        <v>550</v>
      </c>
      <c r="C58" s="2" t="s">
        <v>18</v>
      </c>
      <c r="D58" s="2">
        <v>6954</v>
      </c>
      <c r="E58" s="2" t="s">
        <v>611</v>
      </c>
      <c r="F58" s="2">
        <v>250</v>
      </c>
      <c r="G58" s="2" t="s">
        <v>562</v>
      </c>
      <c r="H58" s="2" t="s">
        <v>612</v>
      </c>
      <c r="I58" s="2" t="s">
        <v>273</v>
      </c>
      <c r="J58" s="2" t="s">
        <v>613</v>
      </c>
      <c r="K58" s="3" t="s">
        <v>614</v>
      </c>
      <c r="L58" s="2" t="s">
        <v>562</v>
      </c>
      <c r="M58" s="2" t="s">
        <v>36</v>
      </c>
      <c r="O58" s="2" t="s">
        <v>36</v>
      </c>
      <c r="P58" s="2" t="s">
        <v>557</v>
      </c>
      <c r="Q58" s="2" t="s">
        <v>230</v>
      </c>
      <c r="R58" s="2" t="s">
        <v>615</v>
      </c>
      <c r="S58" s="4" t="s">
        <v>616</v>
      </c>
      <c r="T58" s="6" t="str">
        <f>HYPERLINK("https://drive.google.com/file/d/1t3Kvx5EKsSMvlodbGIaBL7l7V1GC5MRt/view?usp=drivesdk","Valentine Grams Rineyville")</f>
        <v>Valentine Grams Rineyville</v>
      </c>
      <c r="U58" s="2" t="s">
        <v>617</v>
      </c>
    </row>
    <row r="59" spans="1:21" ht="12.75">
      <c r="A59" s="1">
        <v>44018.51582655092</v>
      </c>
      <c r="B59" s="2" t="s">
        <v>550</v>
      </c>
      <c r="C59" s="2" t="s">
        <v>18</v>
      </c>
      <c r="D59" s="2">
        <v>823.11</v>
      </c>
      <c r="E59" s="2" t="s">
        <v>47</v>
      </c>
      <c r="F59" s="2">
        <v>100</v>
      </c>
      <c r="G59" s="2" t="s">
        <v>593</v>
      </c>
      <c r="H59" s="2" t="s">
        <v>618</v>
      </c>
      <c r="I59" s="2" t="s">
        <v>619</v>
      </c>
      <c r="J59" s="2" t="s">
        <v>620</v>
      </c>
      <c r="K59" s="2" t="s">
        <v>621</v>
      </c>
      <c r="L59" s="2" t="s">
        <v>593</v>
      </c>
      <c r="M59" s="2" t="s">
        <v>36</v>
      </c>
      <c r="O59" s="2" t="s">
        <v>36</v>
      </c>
      <c r="P59" s="2" t="s">
        <v>557</v>
      </c>
      <c r="Q59" s="2" t="s">
        <v>230</v>
      </c>
      <c r="R59" s="2" t="s">
        <v>622</v>
      </c>
      <c r="S59" s="4" t="s">
        <v>623</v>
      </c>
      <c r="T59" s="6" t="str">
        <f>HYPERLINK("https://drive.google.com/file/d/1p_Na9Dm_SGf4eDTHSjCBkouS5JDcdxN7/view?usp=drivesdk","Book Fair Rineyville")</f>
        <v>Book Fair Rineyville</v>
      </c>
      <c r="U59" s="2" t="s">
        <v>617</v>
      </c>
    </row>
    <row r="60" spans="1:21" ht="12.75">
      <c r="A60" s="1">
        <v>44018.51731509259</v>
      </c>
      <c r="B60" s="2" t="s">
        <v>550</v>
      </c>
      <c r="C60" s="2" t="s">
        <v>39</v>
      </c>
      <c r="D60" s="2">
        <v>6583.04</v>
      </c>
      <c r="E60" s="2" t="s">
        <v>624</v>
      </c>
      <c r="F60" s="2">
        <v>600</v>
      </c>
      <c r="G60" s="2" t="s">
        <v>625</v>
      </c>
      <c r="H60" s="2" t="s">
        <v>626</v>
      </c>
      <c r="I60" s="2" t="s">
        <v>627</v>
      </c>
      <c r="J60" s="2" t="s">
        <v>628</v>
      </c>
      <c r="K60" s="2" t="s">
        <v>629</v>
      </c>
      <c r="L60" s="2" t="s">
        <v>625</v>
      </c>
      <c r="M60" s="2" t="s">
        <v>36</v>
      </c>
      <c r="O60" s="2" t="s">
        <v>36</v>
      </c>
      <c r="P60" s="2" t="s">
        <v>557</v>
      </c>
      <c r="Q60" s="2" t="s">
        <v>230</v>
      </c>
      <c r="R60" s="2" t="s">
        <v>630</v>
      </c>
      <c r="S60" s="4" t="s">
        <v>631</v>
      </c>
      <c r="T60" s="6" t="str">
        <f>HYPERLINK("https://drive.google.com/file/d/1-HAie_dYCeGBKAwQtnikk_c667EsqeiD/view?usp=drivesdk","Zaxby's  Rineyville")</f>
        <v>Zaxby's  Rineyville</v>
      </c>
      <c r="U60" s="2" t="s">
        <v>617</v>
      </c>
    </row>
    <row r="61" spans="1:21" ht="12.75">
      <c r="A61" s="1">
        <v>44018.51867333333</v>
      </c>
      <c r="B61" s="2" t="s">
        <v>550</v>
      </c>
      <c r="C61" s="2" t="s">
        <v>39</v>
      </c>
      <c r="D61" s="2">
        <v>6583.04</v>
      </c>
      <c r="E61" s="2" t="s">
        <v>632</v>
      </c>
      <c r="F61" s="2">
        <v>1500</v>
      </c>
      <c r="G61" s="2" t="s">
        <v>562</v>
      </c>
      <c r="H61" s="2" t="s">
        <v>633</v>
      </c>
      <c r="I61" s="2" t="s">
        <v>634</v>
      </c>
      <c r="J61" s="2" t="s">
        <v>613</v>
      </c>
      <c r="K61" s="2" t="s">
        <v>635</v>
      </c>
      <c r="L61" s="2" t="s">
        <v>562</v>
      </c>
      <c r="M61" s="2" t="s">
        <v>36</v>
      </c>
      <c r="O61" s="2" t="s">
        <v>36</v>
      </c>
      <c r="P61" s="2" t="s">
        <v>557</v>
      </c>
      <c r="Q61" s="2" t="s">
        <v>230</v>
      </c>
      <c r="R61" s="2" t="s">
        <v>636</v>
      </c>
      <c r="S61" s="4" t="s">
        <v>637</v>
      </c>
      <c r="T61" s="6" t="str">
        <f>HYPERLINK("https://drive.google.com/file/d/1nFxHCjeqGmtQD74Fb3HlphlC3_3jiMOU/view?usp=drivesdk","Box Tops Rineyville")</f>
        <v>Box Tops Rineyville</v>
      </c>
      <c r="U61" s="2" t="s">
        <v>617</v>
      </c>
    </row>
    <row r="62" spans="17:21" ht="12.75">
      <c r="Q62" s="2" t="s">
        <v>638</v>
      </c>
      <c r="R62" s="2" t="s">
        <v>639</v>
      </c>
      <c r="S62" s="4" t="s">
        <v>640</v>
      </c>
      <c r="T62" s="6" t="str">
        <f>HYPERLINK("https://drive.google.com/file/d/12xz8vnyR7ArW1UJ-JNjVlGTf8U3uY6BP/view?usp=drivesdk"," ")</f>
        <v> </v>
      </c>
      <c r="U62" s="2" t="s">
        <v>641</v>
      </c>
    </row>
  </sheetData>
  <sheetProtection/>
  <hyperlinks>
    <hyperlink ref="S2" r:id="rId1" display="https://drive.google.com/file/d/1GKfCDYjvXZmzsW-Obsi2KpISFo9P05Lk/view?usp=drivesdk"/>
    <hyperlink ref="S3" r:id="rId2" display="https://drive.google.com/file/d/1JgwZVzuNMp8xM3yS1rh-DVLA7HxGYaT5/view?usp=drivesdk"/>
    <hyperlink ref="S4" r:id="rId3" display="https://drive.google.com/file/d/19BLPhAi-sFwpF_xIuGtvFE4e9cmB8dqn/view?usp=drivesdk"/>
    <hyperlink ref="S5" r:id="rId4" display="https://drive.google.com/file/d/1SHS6GS_o788f5W4IBDEtEqzcmL8WyJHU/view?usp=drivesdk"/>
    <hyperlink ref="S6" r:id="rId5" display="https://drive.google.com/file/d/1NHjrOzreXvvLLNumA4yPNJpOaT-50xoo/view?usp=drivesdk"/>
    <hyperlink ref="S7" r:id="rId6" display="https://drive.google.com/file/d/1xdxdepezmxXiHt7MzfQ68RiHb5P_sIEd/view?usp=drivesdk"/>
    <hyperlink ref="S8" r:id="rId7" display="https://drive.google.com/file/d/1Lf05kkEBoibH0x2Iy_hRUZpZFoPKFHK1/view?usp=drivesdk"/>
    <hyperlink ref="S9" r:id="rId8" display="https://drive.google.com/file/d/1zGPSuWvLfR2lNAMFfe3teGo4eYN8_FOw/view?usp=drivesdk"/>
    <hyperlink ref="S10" r:id="rId9" display="https://drive.google.com/file/d/1IwxMl6mB9uZsnZqQQ7HrkXHgOUM2RLhV/view?usp=drivesdk"/>
    <hyperlink ref="S11" r:id="rId10" display="https://drive.google.com/file/d/18OHrnSaeiRrZKK2BM6fdBUSaCS81Eq_S/view?usp=drivesdk"/>
    <hyperlink ref="S12" r:id="rId11" display="https://drive.google.com/file/d/1llTLslBN4gz4qI7ByCKWN1utUDKA4z3v/view?usp=drivesdk"/>
    <hyperlink ref="S13" r:id="rId12" display="https://drive.google.com/file/d/1Glt43gpwgkSIw-yre4OM-uTYBSel7aSv/view?usp=drivesdk"/>
    <hyperlink ref="S14" r:id="rId13" display="https://drive.google.com/file/d/1jL8irpk1UDPuKcEJCtSSj7bw-jrVLELc/view?usp=drivesdk"/>
    <hyperlink ref="S15" r:id="rId14" display="https://drive.google.com/file/d/1wTQVBPlEXll8ueowsIPniZqnSJM3AlfF/view?usp=drivesdk"/>
    <hyperlink ref="S16" r:id="rId15" display="https://drive.google.com/file/d/16jGUwnNX4AuUXj-LYO4Nm-KoptSJa8fX/view?usp=drivesdk"/>
    <hyperlink ref="S17" r:id="rId16" display="https://drive.google.com/file/d/16LxFrOFUuvL5DBqyYmxo1msyZrOTtuAd/view?usp=drivesdk"/>
    <hyperlink ref="S18" r:id="rId17" display="https://drive.google.com/file/d/1idr6HXLSg6pxxuY8R9hpgCeREcghkgSw/view?usp=drivesdk"/>
    <hyperlink ref="S19" r:id="rId18" display="https://drive.google.com/file/d/1Mp4EoC1GXiCXoxo5jQOtC1UenA3dmk6I/view?usp=drivesdk"/>
    <hyperlink ref="S20" r:id="rId19" display="https://drive.google.com/file/d/1eEkOjbr8qrmwYTQvXvOY2m-huK9Wa3PE/view?usp=drivesdk"/>
    <hyperlink ref="S21" r:id="rId20" display="https://drive.google.com/file/d/1hD9YlKFJFzWy5gBcmCQ_vorJ_iyRbVTD/view?usp=drivesdk"/>
    <hyperlink ref="S22" r:id="rId21" display="https://drive.google.com/file/d/1qrtwHR5xc5AN3k-0yL45KTIM5ihOML_7/view?usp=drivesdk"/>
    <hyperlink ref="S23" r:id="rId22" display="https://drive.google.com/file/d/1h4v8gYWmd8Tlxtjfy4HD0ou6BycR2eJz/view?usp=drivesdk"/>
    <hyperlink ref="S24" r:id="rId23" display="https://drive.google.com/file/d/1hJmpeR4NwdIxQHCDnk-ey0Ke9muoaFM0/view?usp=drivesdk"/>
    <hyperlink ref="S25" r:id="rId24" display="https://drive.google.com/file/d/1wP2xYOrWFwd9nOPgPNaHCLV8tIFMVrFp/view?usp=drivesdk"/>
    <hyperlink ref="S26" r:id="rId25" display="https://drive.google.com/file/d/1MlvPN2ST99PYv9Ti1j3rFi3ysp3kW4Pd/view?usp=drivesdk"/>
    <hyperlink ref="S27" r:id="rId26" display="https://drive.google.com/file/d/1yDOPVpCPR9GFjqcyzLuuVqMHKBB8t5TM/view?usp=drivesdk"/>
    <hyperlink ref="S28" r:id="rId27" display="https://drive.google.com/file/d/1o5_UYYVewITLe8gwdlqcJz3tqBpLL-fz/view?usp=drivesdk"/>
    <hyperlink ref="S29" r:id="rId28" display="https://drive.google.com/file/d/1FxOywmnR4Lm9jMgQFGsT6nuKcDz0ackX/view?usp=drivesdk"/>
    <hyperlink ref="S30" r:id="rId29" display="https://drive.google.com/file/d/1OURoRrZOCeq1qxvkO0Ppx5T7WyfHJHHL/view?usp=drivesdk"/>
    <hyperlink ref="S31" r:id="rId30" display="https://drive.google.com/file/d/1X7Qa7nKP6xB-CotfGV0RQ-PqkgVTvTet/view?usp=drivesdk"/>
    <hyperlink ref="S32" r:id="rId31" display="https://drive.google.com/file/d/1WppJKcRHiL3B6qTkwTlIse2hLmloStvF/view?usp=drivesdk"/>
    <hyperlink ref="S33" r:id="rId32" display="https://drive.google.com/file/d/1JSb9Jdtq_jwiWR6Kc8aNtA0PRin2GAas/view?usp=drivesdk"/>
    <hyperlink ref="S34" r:id="rId33" display="https://drive.google.com/file/d/1hPYM2ajdxNu97JdML9tjQ_F80MueiqTh/view?usp=drivesdk"/>
    <hyperlink ref="S35" r:id="rId34" display="https://drive.google.com/file/d/1_QAEtM6diZGHFqjXU-ieJAxuY0gq9eiE/view?usp=drivesdk"/>
    <hyperlink ref="S36" r:id="rId35" display="https://drive.google.com/file/d/1nYmApDQEB8Sagk5N1-8r1PLb15Txdm9N/view?usp=drivesdk"/>
    <hyperlink ref="S37" r:id="rId36" display="https://drive.google.com/file/d/1FmuA8VOTnhK0A4_kq_1q6xB-G29UamBy/view?usp=drivesdk"/>
    <hyperlink ref="S38" r:id="rId37" display="https://drive.google.com/file/d/1ZAyCjOEZuo8IUyFasOPx3YivxR8nGEYw/view?usp=drivesdk"/>
    <hyperlink ref="S39" r:id="rId38" display="https://drive.google.com/file/d/1ZeVvlGupM8JNq3puP7vm3dgWwFPKkPD3/view?usp=drivesdk"/>
    <hyperlink ref="S40" r:id="rId39" display="https://drive.google.com/file/d/14IhcVh1DWrOEK6V0cnGBB9WgW2RQNkTE/view?usp=drivesdk"/>
    <hyperlink ref="S41" r:id="rId40" display="https://drive.google.com/file/d/1HrZPCND45qocZNbbcspK24xwjnIhqp2s/view?usp=drivesdk"/>
    <hyperlink ref="S42" r:id="rId41" display="https://drive.google.com/file/d/1WL68U9hKkErX2LuES3esqRbusjsAuOy3/view?usp=drivesdk"/>
    <hyperlink ref="S43" r:id="rId42" display="https://drive.google.com/file/d/1PCAuXeO8P7k-yJNhoY3Rx1AcMn87BQCa/view?usp=drivesdk"/>
    <hyperlink ref="S44" r:id="rId43" display="https://drive.google.com/file/d/1FFdqQYv_QOEaUXjMJLUEipf07BnoWThz/view?usp=drivesdk"/>
    <hyperlink ref="S45" r:id="rId44" display="https://drive.google.com/file/d/13SZ5iUbK2zExu7B3bFPpXyjnMRvTFMxN/view?usp=drivesdk"/>
    <hyperlink ref="S46" r:id="rId45" display="https://drive.google.com/file/d/1zrw0PAjJjE00-uYxPdnCcC7Fyk-RwqwR/view?usp=drivesdk"/>
    <hyperlink ref="S47" r:id="rId46" display="https://drive.google.com/file/d/1Av9MLIzC6IFRFssJek-sRul1-X_ulj4M/view?usp=drivesdk"/>
    <hyperlink ref="S48" r:id="rId47" display="https://drive.google.com/file/d/1RFmECEQ75mTKCXD7tqhxn9JNSVQRZq-W/view?usp=drivesdk"/>
    <hyperlink ref="S49" r:id="rId48" display="https://drive.google.com/file/d/1bkDX1gGDbyV6isAtP58Yd9YkIo7G0MAS/view?usp=drivesdk"/>
    <hyperlink ref="S50" r:id="rId49" display="https://drive.google.com/file/d/1hi3vzJ_-qeq6H5lZ8k3NxDgNxLcBMoCI/view?usp=drivesdk"/>
    <hyperlink ref="S51" r:id="rId50" display="https://drive.google.com/file/d/1JDJruF3lMl_9lxv1dBVQZYYnQE6SVCo3/view?usp=drivesdk"/>
    <hyperlink ref="S52" r:id="rId51" display="https://drive.google.com/file/d/17BigroYD5u4YkB1aj-jrVjkoZDulVxuc/view?usp=drivesdk"/>
    <hyperlink ref="S53" r:id="rId52" display="https://drive.google.com/file/d/1z2FqvL9hPBPG6QvcS6fftNElI2Vau1Bu/view?usp=drivesdk"/>
    <hyperlink ref="S54" r:id="rId53" display="https://drive.google.com/file/d/13qpXkPHXfaEWSmV-1ADS9U4WhIN-JEZ-/view?usp=drivesdk"/>
    <hyperlink ref="S55" r:id="rId54" display="https://drive.google.com/file/d/1urMFJchCRTz25IVTohNm_Niq7XfFORaZ/view?usp=drivesdk"/>
    <hyperlink ref="S56" r:id="rId55" display="https://drive.google.com/file/d/177sQX1bVDZvwC2h_H8r3sn25jHGCJHwU/view?usp=drivesdk"/>
    <hyperlink ref="S57" r:id="rId56" display="https://drive.google.com/file/d/1JLc5EuDKm2CbXunz58tnIOebZjIWvLlN/view?usp=drivesdk"/>
    <hyperlink ref="S58" r:id="rId57" display="https://drive.google.com/file/d/1t3Kvx5EKsSMvlodbGIaBL7l7V1GC5MRt/view?usp=drivesdk"/>
    <hyperlink ref="S59" r:id="rId58" display="https://drive.google.com/file/d/1p_Na9Dm_SGf4eDTHSjCBkouS5JDcdxN7/view?usp=drivesdk"/>
    <hyperlink ref="S60" r:id="rId59" display="https://drive.google.com/file/d/1-HAie_dYCeGBKAwQtnikk_c667EsqeiD/view?usp=drivesdk"/>
    <hyperlink ref="S61" r:id="rId60" display="https://drive.google.com/file/d/1nFxHCjeqGmtQD74Fb3HlphlC3_3jiMOU/view?usp=drivesdk"/>
    <hyperlink ref="S62" r:id="rId61" display="https://drive.google.com/file/d/12xz8vnyR7ArW1UJ-JNjVlGTf8U3uY6BP/view?usp=drivesdk"/>
  </hyperlink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23" width="21.57421875" style="0" customWidth="1"/>
  </cols>
  <sheetData>
    <row r="1" spans="1:21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5" t="s">
        <v>220</v>
      </c>
      <c r="S1" s="5" t="s">
        <v>221</v>
      </c>
      <c r="T1" s="5" t="s">
        <v>222</v>
      </c>
      <c r="U1" s="5" t="s">
        <v>223</v>
      </c>
    </row>
    <row r="2" spans="1:21" ht="15.75" customHeight="1">
      <c r="A2" s="1">
        <v>43957.3802840162</v>
      </c>
      <c r="B2" s="2" t="s">
        <v>642</v>
      </c>
      <c r="C2" s="2" t="s">
        <v>39</v>
      </c>
      <c r="D2" s="2">
        <v>30000</v>
      </c>
      <c r="E2" s="2" t="s">
        <v>47</v>
      </c>
      <c r="F2" s="2">
        <v>2000</v>
      </c>
      <c r="G2" s="2" t="s">
        <v>643</v>
      </c>
      <c r="H2" s="2" t="s">
        <v>644</v>
      </c>
      <c r="I2" s="2" t="s">
        <v>190</v>
      </c>
      <c r="J2" s="2" t="s">
        <v>645</v>
      </c>
      <c r="K2" s="2" t="s">
        <v>646</v>
      </c>
      <c r="L2" s="2" t="s">
        <v>643</v>
      </c>
      <c r="M2" s="2" t="s">
        <v>36</v>
      </c>
      <c r="O2" s="2" t="s">
        <v>36</v>
      </c>
      <c r="P2" s="2" t="s">
        <v>647</v>
      </c>
      <c r="Q2" s="2" t="s">
        <v>230</v>
      </c>
      <c r="R2" s="2" t="s">
        <v>648</v>
      </c>
      <c r="S2" s="4" t="s">
        <v>649</v>
      </c>
      <c r="T2" s="6" t="str">
        <f>HYPERLINK("https://drive.google.com/file/d/1bRpnACaLwA5Po3g589uhe21OU4mrIbuw/view?usp=drivesdk","Book Fair Vine Grove")</f>
        <v>Book Fair Vine Grove</v>
      </c>
      <c r="U2" s="2" t="s">
        <v>650</v>
      </c>
    </row>
    <row r="3" spans="1:21" ht="15.75" customHeight="1">
      <c r="A3" s="1">
        <v>43957.38291837963</v>
      </c>
      <c r="B3" s="2" t="s">
        <v>642</v>
      </c>
      <c r="C3" s="2" t="s">
        <v>651</v>
      </c>
      <c r="D3" s="2">
        <v>2000</v>
      </c>
      <c r="E3" s="2" t="s">
        <v>652</v>
      </c>
      <c r="F3" s="2">
        <v>400</v>
      </c>
      <c r="G3" s="2" t="s">
        <v>653</v>
      </c>
      <c r="H3" s="2" t="s">
        <v>654</v>
      </c>
      <c r="I3" s="2" t="s">
        <v>655</v>
      </c>
      <c r="J3" s="2" t="s">
        <v>656</v>
      </c>
      <c r="K3" s="2" t="s">
        <v>657</v>
      </c>
      <c r="L3" s="2" t="s">
        <v>658</v>
      </c>
      <c r="M3" s="2" t="s">
        <v>36</v>
      </c>
      <c r="P3" s="2" t="s">
        <v>647</v>
      </c>
      <c r="Q3" s="2" t="s">
        <v>230</v>
      </c>
      <c r="R3" s="2" t="s">
        <v>659</v>
      </c>
      <c r="S3" s="4" t="s">
        <v>660</v>
      </c>
      <c r="T3" s="6" t="str">
        <f>HYPERLINK("https://drive.google.com/file/d/1MQfXOc-nvnBp1riFKfYDoH7-J9uBPkN4/view?usp=drivesdk","Restaurant Nights Vine Grove")</f>
        <v>Restaurant Nights Vine Grove</v>
      </c>
      <c r="U3" s="2" t="s">
        <v>650</v>
      </c>
    </row>
    <row r="4" spans="1:21" ht="15.75" customHeight="1">
      <c r="A4" s="1">
        <v>43957.38597103009</v>
      </c>
      <c r="B4" s="2" t="s">
        <v>642</v>
      </c>
      <c r="C4" s="2" t="s">
        <v>59</v>
      </c>
      <c r="D4" s="2">
        <v>160</v>
      </c>
      <c r="E4" s="2" t="s">
        <v>661</v>
      </c>
      <c r="F4" s="2">
        <v>700</v>
      </c>
      <c r="G4" s="2" t="s">
        <v>643</v>
      </c>
      <c r="H4" s="2" t="s">
        <v>662</v>
      </c>
      <c r="I4" s="2" t="s">
        <v>663</v>
      </c>
      <c r="J4" s="2" t="s">
        <v>63</v>
      </c>
      <c r="K4" s="3" t="s">
        <v>664</v>
      </c>
      <c r="L4" s="2" t="s">
        <v>643</v>
      </c>
      <c r="M4" s="2" t="s">
        <v>36</v>
      </c>
      <c r="O4" s="2" t="s">
        <v>36</v>
      </c>
      <c r="P4" s="2" t="s">
        <v>647</v>
      </c>
      <c r="Q4" s="2" t="s">
        <v>230</v>
      </c>
      <c r="R4" s="2" t="s">
        <v>665</v>
      </c>
      <c r="S4" s="4" t="s">
        <v>666</v>
      </c>
      <c r="T4" s="6" t="str">
        <f>HYPERLINK("https://drive.google.com/file/d/19TDZBnHAaqMBGxIPbC_-0s_Ot9ZMOO-n/view?usp=drivesdk","Fall Pictures Vine Grove")</f>
        <v>Fall Pictures Vine Grove</v>
      </c>
      <c r="U4" s="2" t="s">
        <v>650</v>
      </c>
    </row>
    <row r="5" spans="1:21" ht="15.75" customHeight="1">
      <c r="A5" s="1">
        <v>43957.38808853009</v>
      </c>
      <c r="B5" s="2" t="s">
        <v>642</v>
      </c>
      <c r="C5" s="2" t="s">
        <v>28</v>
      </c>
      <c r="D5" s="2">
        <v>30000</v>
      </c>
      <c r="E5" s="2" t="s">
        <v>667</v>
      </c>
      <c r="F5" s="2">
        <v>5000</v>
      </c>
      <c r="G5" s="2" t="s">
        <v>668</v>
      </c>
      <c r="H5" s="2" t="s">
        <v>669</v>
      </c>
      <c r="I5" s="2" t="s">
        <v>670</v>
      </c>
      <c r="J5" s="2" t="s">
        <v>671</v>
      </c>
      <c r="K5" s="2" t="s">
        <v>173</v>
      </c>
      <c r="L5" s="2" t="s">
        <v>672</v>
      </c>
      <c r="M5" s="2" t="s">
        <v>36</v>
      </c>
      <c r="P5" s="2" t="s">
        <v>647</v>
      </c>
      <c r="Q5" s="2" t="s">
        <v>230</v>
      </c>
      <c r="R5" s="2" t="s">
        <v>673</v>
      </c>
      <c r="S5" s="4" t="s">
        <v>674</v>
      </c>
      <c r="T5" s="6" t="str">
        <f>HYPERLINK("https://drive.google.com/file/d/17dyKHw78zkDsK_HWkpviUfKoybU9305J/view?usp=drivesdk","Raffle (through Charitable Gaming Acct) Vine Grove")</f>
        <v>Raffle (through Charitable Gaming Acct) Vine Grove</v>
      </c>
      <c r="U5" s="2" t="s">
        <v>650</v>
      </c>
    </row>
    <row r="6" spans="1:21" ht="15.75" customHeight="1">
      <c r="A6" s="1">
        <v>43957.39619989583</v>
      </c>
      <c r="B6" s="2" t="s">
        <v>642</v>
      </c>
      <c r="C6" s="2" t="s">
        <v>675</v>
      </c>
      <c r="D6" s="2">
        <v>1000</v>
      </c>
      <c r="E6" s="2" t="s">
        <v>676</v>
      </c>
      <c r="F6" s="2">
        <v>600</v>
      </c>
      <c r="G6" s="2" t="s">
        <v>677</v>
      </c>
      <c r="H6" s="2" t="s">
        <v>678</v>
      </c>
      <c r="I6" s="2" t="s">
        <v>215</v>
      </c>
      <c r="J6" s="2" t="s">
        <v>679</v>
      </c>
      <c r="K6" s="2" t="s">
        <v>168</v>
      </c>
      <c r="L6" s="2" t="s">
        <v>677</v>
      </c>
      <c r="M6" s="2" t="s">
        <v>36</v>
      </c>
      <c r="P6" s="2" t="s">
        <v>647</v>
      </c>
      <c r="Q6" s="2" t="s">
        <v>230</v>
      </c>
      <c r="R6" s="2" t="s">
        <v>680</v>
      </c>
      <c r="S6" s="4" t="s">
        <v>681</v>
      </c>
      <c r="T6" s="6" t="str">
        <f>HYPERLINK("https://drive.google.com/file/d/10TyqFVFGo3Bgay8tWQ-U7AF0uyvyJNti/view?usp=drivesdk","Spring Pictures Vine Grove")</f>
        <v>Spring Pictures Vine Grove</v>
      </c>
      <c r="U6" s="2" t="s">
        <v>682</v>
      </c>
    </row>
    <row r="7" spans="1:21" ht="15.75" customHeight="1">
      <c r="A7" s="1">
        <v>43957.39881179398</v>
      </c>
      <c r="B7" s="2" t="s">
        <v>642</v>
      </c>
      <c r="C7" s="2" t="s">
        <v>28</v>
      </c>
      <c r="D7" s="2">
        <v>30000</v>
      </c>
      <c r="E7" s="2" t="s">
        <v>683</v>
      </c>
      <c r="F7" s="2">
        <v>8000</v>
      </c>
      <c r="G7" s="2" t="s">
        <v>684</v>
      </c>
      <c r="H7" s="2" t="s">
        <v>685</v>
      </c>
      <c r="I7" s="2" t="s">
        <v>686</v>
      </c>
      <c r="J7" s="2" t="s">
        <v>687</v>
      </c>
      <c r="K7" s="3" t="s">
        <v>688</v>
      </c>
      <c r="L7" s="2" t="s">
        <v>689</v>
      </c>
      <c r="M7" s="2" t="s">
        <v>36</v>
      </c>
      <c r="P7" s="2" t="s">
        <v>647</v>
      </c>
      <c r="Q7" s="2" t="s">
        <v>230</v>
      </c>
      <c r="R7" s="2" t="s">
        <v>690</v>
      </c>
      <c r="S7" s="4" t="s">
        <v>691</v>
      </c>
      <c r="T7" s="6" t="str">
        <f>HYPERLINK("https://drive.google.com/file/d/1RbnksNg5vHBLGLB2U_b2IHJ7Y6SS0E-Y/view?usp=drivesdk","Fun Run Vine Grove")</f>
        <v>Fun Run Vine Grove</v>
      </c>
      <c r="U7" s="2" t="s">
        <v>682</v>
      </c>
    </row>
    <row r="8" spans="1:21" ht="15.75" customHeight="1">
      <c r="A8" s="1">
        <v>43957.40010074074</v>
      </c>
      <c r="B8" s="2" t="s">
        <v>642</v>
      </c>
      <c r="C8" s="2" t="s">
        <v>28</v>
      </c>
      <c r="D8" s="2">
        <v>30000</v>
      </c>
      <c r="E8" s="2" t="s">
        <v>605</v>
      </c>
      <c r="F8" s="2">
        <v>2000</v>
      </c>
      <c r="G8" s="2" t="s">
        <v>692</v>
      </c>
      <c r="H8" s="2" t="s">
        <v>693</v>
      </c>
      <c r="I8" s="2" t="s">
        <v>694</v>
      </c>
      <c r="J8" s="2" t="s">
        <v>695</v>
      </c>
      <c r="K8" s="2" t="s">
        <v>173</v>
      </c>
      <c r="L8" s="2" t="s">
        <v>696</v>
      </c>
      <c r="M8" s="2" t="s">
        <v>36</v>
      </c>
      <c r="P8" s="2" t="s">
        <v>647</v>
      </c>
      <c r="Q8" s="2" t="s">
        <v>230</v>
      </c>
      <c r="R8" s="2" t="s">
        <v>697</v>
      </c>
      <c r="S8" s="4" t="s">
        <v>698</v>
      </c>
      <c r="T8" s="6" t="str">
        <f>HYPERLINK("https://drive.google.com/file/d/1cLgLEKdf2IDPzoPrVrXakQvuAv0zhcrx/view?usp=drivesdk","Fall Festival Vine Grove")</f>
        <v>Fall Festival Vine Grove</v>
      </c>
      <c r="U8" s="2" t="s">
        <v>682</v>
      </c>
    </row>
    <row r="9" spans="1:21" ht="15.75" customHeight="1">
      <c r="A9" s="1">
        <v>43957.40203917824</v>
      </c>
      <c r="B9" s="2" t="s">
        <v>642</v>
      </c>
      <c r="C9" s="2" t="s">
        <v>28</v>
      </c>
      <c r="D9" s="2">
        <v>30000</v>
      </c>
      <c r="E9" s="2" t="s">
        <v>699</v>
      </c>
      <c r="F9" s="2">
        <v>1000</v>
      </c>
      <c r="G9" s="2" t="s">
        <v>692</v>
      </c>
      <c r="H9" s="2" t="s">
        <v>700</v>
      </c>
      <c r="I9" s="2" t="s">
        <v>701</v>
      </c>
      <c r="J9" s="2" t="s">
        <v>671</v>
      </c>
      <c r="K9" s="3" t="s">
        <v>702</v>
      </c>
      <c r="L9" s="2" t="s">
        <v>703</v>
      </c>
      <c r="M9" s="2" t="s">
        <v>36</v>
      </c>
      <c r="P9" s="2" t="s">
        <v>647</v>
      </c>
      <c r="Q9" s="2" t="s">
        <v>230</v>
      </c>
      <c r="R9" s="2" t="s">
        <v>704</v>
      </c>
      <c r="S9" s="4" t="s">
        <v>705</v>
      </c>
      <c r="T9" s="6" t="str">
        <f>HYPERLINK("https://drive.google.com/file/d/1RFWdVtV4v15vKMJAeNI0BrWzjA0DlPE2/view?usp=drivesdk","Family Dance Vine Grove")</f>
        <v>Family Dance Vine Grove</v>
      </c>
      <c r="U9" s="2" t="s">
        <v>682</v>
      </c>
    </row>
    <row r="10" spans="1:21" ht="15.75" customHeight="1">
      <c r="A10" s="1">
        <v>43965.417291192134</v>
      </c>
      <c r="B10" s="2" t="s">
        <v>103</v>
      </c>
      <c r="C10" s="2" t="s">
        <v>18</v>
      </c>
      <c r="D10" s="2">
        <v>4896.49</v>
      </c>
      <c r="E10" s="2" t="s">
        <v>706</v>
      </c>
      <c r="F10" s="2">
        <v>1000</v>
      </c>
      <c r="G10" s="2" t="s">
        <v>707</v>
      </c>
      <c r="H10" s="2" t="s">
        <v>708</v>
      </c>
      <c r="I10" s="2" t="s">
        <v>709</v>
      </c>
      <c r="J10" s="2" t="s">
        <v>710</v>
      </c>
      <c r="K10" s="2" t="s">
        <v>711</v>
      </c>
      <c r="L10" s="2" t="s">
        <v>712</v>
      </c>
      <c r="M10" s="2" t="s">
        <v>36</v>
      </c>
      <c r="O10" s="2" t="s">
        <v>36</v>
      </c>
      <c r="P10" s="2" t="s">
        <v>713</v>
      </c>
      <c r="Q10" s="2" t="s">
        <v>230</v>
      </c>
      <c r="R10" s="2" t="s">
        <v>714</v>
      </c>
      <c r="S10" s="4" t="s">
        <v>715</v>
      </c>
      <c r="T10" s="6" t="str">
        <f>HYPERLINK("https://drive.google.com/file/d/10m-8AIgL2xImjFrOjWlBJMDwXunigl5a/view?usp=drivesdk","Team Tshirt Sales JTA")</f>
        <v>Team Tshirt Sales JTA</v>
      </c>
      <c r="U10" s="2" t="s">
        <v>716</v>
      </c>
    </row>
    <row r="11" spans="1:21" ht="15.75" customHeight="1">
      <c r="A11" s="1">
        <v>43965.41920831018</v>
      </c>
      <c r="B11" s="2" t="s">
        <v>103</v>
      </c>
      <c r="C11" s="2" t="s">
        <v>39</v>
      </c>
      <c r="D11" s="2">
        <v>19155.18</v>
      </c>
      <c r="E11" s="2" t="s">
        <v>81</v>
      </c>
      <c r="F11" s="2">
        <v>2000</v>
      </c>
      <c r="G11" s="2" t="s">
        <v>707</v>
      </c>
      <c r="H11" s="2" t="s">
        <v>717</v>
      </c>
      <c r="I11" s="2" t="s">
        <v>718</v>
      </c>
      <c r="J11" s="2" t="s">
        <v>710</v>
      </c>
      <c r="K11" s="2" t="s">
        <v>719</v>
      </c>
      <c r="L11" s="2" t="s">
        <v>720</v>
      </c>
      <c r="M11" s="2" t="s">
        <v>36</v>
      </c>
      <c r="O11" s="2" t="s">
        <v>36</v>
      </c>
      <c r="P11" s="2" t="s">
        <v>110</v>
      </c>
      <c r="Q11" s="2" t="s">
        <v>230</v>
      </c>
      <c r="R11" s="2" t="s">
        <v>721</v>
      </c>
      <c r="S11" s="4" t="s">
        <v>722</v>
      </c>
      <c r="T11" s="6" t="str">
        <f>HYPERLINK("https://drive.google.com/file/d/1Loeue2NhIvvhtLk8nAe7KEGWYQmMe3zE/view?usp=drivesdk","School Pictures JTA")</f>
        <v>School Pictures JTA</v>
      </c>
      <c r="U11" s="2" t="s">
        <v>723</v>
      </c>
    </row>
    <row r="12" spans="1:21" ht="15.75" customHeight="1">
      <c r="A12" s="1">
        <v>43965.42129493055</v>
      </c>
      <c r="B12" s="2" t="s">
        <v>103</v>
      </c>
      <c r="C12" s="2" t="s">
        <v>724</v>
      </c>
      <c r="D12" s="2">
        <v>4603.76</v>
      </c>
      <c r="E12" s="2" t="s">
        <v>725</v>
      </c>
      <c r="F12" s="2">
        <v>2500</v>
      </c>
      <c r="G12" s="2" t="s">
        <v>707</v>
      </c>
      <c r="H12" s="2" t="s">
        <v>726</v>
      </c>
      <c r="I12" s="2" t="s">
        <v>72</v>
      </c>
      <c r="J12" s="2" t="s">
        <v>727</v>
      </c>
      <c r="K12" s="2" t="s">
        <v>728</v>
      </c>
      <c r="L12" s="2" t="s">
        <v>729</v>
      </c>
      <c r="M12" s="2" t="s">
        <v>36</v>
      </c>
      <c r="O12" s="2" t="s">
        <v>36</v>
      </c>
      <c r="P12" s="2" t="s">
        <v>110</v>
      </c>
      <c r="Q12" s="2" t="s">
        <v>230</v>
      </c>
      <c r="R12" s="2" t="s">
        <v>730</v>
      </c>
      <c r="S12" s="4" t="s">
        <v>731</v>
      </c>
      <c r="T12" s="6" t="str">
        <f>HYPERLINK("https://drive.google.com/file/d/1lTW3uNmMSvwbDqaVNLizvnVxexBQ4aAG/view?usp=drivesdk","yearbook sales JTA")</f>
        <v>yearbook sales JTA</v>
      </c>
      <c r="U12" s="2" t="s">
        <v>723</v>
      </c>
    </row>
    <row r="13" spans="1:21" ht="15.75" customHeight="1">
      <c r="A13" s="1">
        <v>43971.342759004634</v>
      </c>
      <c r="B13" s="2" t="s">
        <v>38</v>
      </c>
      <c r="C13" s="2" t="s">
        <v>28</v>
      </c>
      <c r="D13" s="2">
        <v>16825</v>
      </c>
      <c r="E13" s="2" t="s">
        <v>162</v>
      </c>
      <c r="F13" s="2">
        <v>500</v>
      </c>
      <c r="G13" s="2" t="s">
        <v>85</v>
      </c>
      <c r="H13" s="2" t="s">
        <v>732</v>
      </c>
      <c r="I13" s="2" t="s">
        <v>733</v>
      </c>
      <c r="J13" s="2" t="s">
        <v>734</v>
      </c>
      <c r="K13" s="2" t="s">
        <v>735</v>
      </c>
      <c r="L13" s="2" t="s">
        <v>85</v>
      </c>
      <c r="M13" s="2" t="s">
        <v>36</v>
      </c>
      <c r="P13" s="2" t="s">
        <v>736</v>
      </c>
      <c r="Q13" s="2" t="s">
        <v>230</v>
      </c>
      <c r="R13" s="2" t="s">
        <v>737</v>
      </c>
      <c r="S13" s="4" t="s">
        <v>738</v>
      </c>
      <c r="T13" s="6" t="str">
        <f>HYPERLINK("https://drive.google.com/file/d/1prYQmGgi4zHWTrntyA_0OYpQ5OHBvT7F/view?usp=drivesdk","Spirit Wear Creekside")</f>
        <v>Spirit Wear Creekside</v>
      </c>
      <c r="U13" s="2" t="s">
        <v>739</v>
      </c>
    </row>
    <row r="14" spans="1:21" ht="15.75" customHeight="1">
      <c r="A14" s="1">
        <v>43971.343879444445</v>
      </c>
      <c r="B14" s="2" t="s">
        <v>38</v>
      </c>
      <c r="C14" s="2" t="s">
        <v>28</v>
      </c>
      <c r="D14" s="2">
        <v>16825</v>
      </c>
      <c r="E14" s="2" t="s">
        <v>740</v>
      </c>
      <c r="F14" s="2">
        <v>5000</v>
      </c>
      <c r="G14" s="2" t="s">
        <v>85</v>
      </c>
      <c r="H14" s="2" t="s">
        <v>732</v>
      </c>
      <c r="I14" s="2" t="s">
        <v>741</v>
      </c>
      <c r="J14" s="2" t="s">
        <v>742</v>
      </c>
      <c r="K14" s="3" t="s">
        <v>244</v>
      </c>
      <c r="L14" s="2" t="s">
        <v>85</v>
      </c>
      <c r="M14" s="2" t="s">
        <v>36</v>
      </c>
      <c r="P14" s="2" t="s">
        <v>736</v>
      </c>
      <c r="Q14" s="2" t="s">
        <v>230</v>
      </c>
      <c r="R14" s="2" t="s">
        <v>743</v>
      </c>
      <c r="S14" s="4" t="s">
        <v>744</v>
      </c>
      <c r="T14" s="6" t="str">
        <f>HYPERLINK("https://drive.google.com/file/d/1kULA3kR0qGVaXBXmi3j2z0_mte2-Se9b/view?usp=drivesdk","Fall festival Creekside")</f>
        <v>Fall festival Creekside</v>
      </c>
      <c r="U14" s="2" t="s">
        <v>739</v>
      </c>
    </row>
    <row r="15" spans="1:21" ht="15.75" customHeight="1">
      <c r="A15" s="1">
        <v>43971.344697395834</v>
      </c>
      <c r="B15" s="2" t="s">
        <v>38</v>
      </c>
      <c r="C15" s="2" t="s">
        <v>28</v>
      </c>
      <c r="D15" s="2">
        <v>16825</v>
      </c>
      <c r="E15" s="2" t="s">
        <v>544</v>
      </c>
      <c r="F15" s="2">
        <v>7000</v>
      </c>
      <c r="G15" s="2" t="s">
        <v>85</v>
      </c>
      <c r="H15" s="2" t="s">
        <v>732</v>
      </c>
      <c r="I15" s="2" t="s">
        <v>745</v>
      </c>
      <c r="J15" s="2" t="s">
        <v>742</v>
      </c>
      <c r="K15" s="3" t="s">
        <v>44</v>
      </c>
      <c r="L15" s="2" t="s">
        <v>85</v>
      </c>
      <c r="M15" s="2" t="s">
        <v>36</v>
      </c>
      <c r="P15" s="2" t="s">
        <v>736</v>
      </c>
      <c r="Q15" s="2" t="s">
        <v>230</v>
      </c>
      <c r="R15" s="2" t="s">
        <v>746</v>
      </c>
      <c r="S15" s="4" t="s">
        <v>747</v>
      </c>
      <c r="T15" s="6" t="str">
        <f>HYPERLINK("https://drive.google.com/file/d/1vKLO1y9gF4ccK4yqEEm3XzpZY4E1o976/view?usp=drivesdk","Texas Roadhouse Giftcards Creekside")</f>
        <v>Texas Roadhouse Giftcards Creekside</v>
      </c>
      <c r="U15" s="2" t="s">
        <v>739</v>
      </c>
    </row>
    <row r="16" spans="1:21" ht="15.75" customHeight="1">
      <c r="A16" s="1">
        <v>43971.34957951389</v>
      </c>
      <c r="B16" s="2" t="s">
        <v>748</v>
      </c>
      <c r="C16" s="2" t="s">
        <v>39</v>
      </c>
      <c r="D16" s="2">
        <v>1534</v>
      </c>
      <c r="E16" s="2" t="s">
        <v>154</v>
      </c>
      <c r="F16" s="2">
        <v>1000</v>
      </c>
      <c r="G16" s="2" t="s">
        <v>749</v>
      </c>
      <c r="H16" s="2" t="s">
        <v>750</v>
      </c>
      <c r="I16" s="2" t="s">
        <v>156</v>
      </c>
      <c r="J16" s="2" t="s">
        <v>751</v>
      </c>
      <c r="K16" s="2" t="s">
        <v>752</v>
      </c>
      <c r="L16" s="2" t="s">
        <v>749</v>
      </c>
      <c r="M16" s="2" t="s">
        <v>36</v>
      </c>
      <c r="P16" s="2" t="s">
        <v>753</v>
      </c>
      <c r="Q16" s="2" t="s">
        <v>230</v>
      </c>
      <c r="R16" s="2" t="s">
        <v>754</v>
      </c>
      <c r="S16" s="4" t="s">
        <v>755</v>
      </c>
      <c r="T16" s="6" t="str">
        <f>HYPERLINK("https://drive.google.com/file/d/1Y1epm-xThxfdNP_3ZWcp6GVcCzR9YXp0/view?usp=drivesdk","Yearbook Sales North Middle")</f>
        <v>Yearbook Sales North Middle</v>
      </c>
      <c r="U16" s="2" t="s">
        <v>756</v>
      </c>
    </row>
    <row r="17" spans="1:21" ht="15.75" customHeight="1">
      <c r="A17" s="1">
        <v>43971.35085850694</v>
      </c>
      <c r="B17" s="2" t="s">
        <v>748</v>
      </c>
      <c r="C17" s="2" t="s">
        <v>39</v>
      </c>
      <c r="D17" s="2">
        <v>1534</v>
      </c>
      <c r="E17" s="2" t="s">
        <v>81</v>
      </c>
      <c r="F17" s="2">
        <v>1000</v>
      </c>
      <c r="G17" s="2" t="s">
        <v>749</v>
      </c>
      <c r="H17" s="2" t="s">
        <v>750</v>
      </c>
      <c r="I17" s="2" t="s">
        <v>81</v>
      </c>
      <c r="J17" s="2" t="s">
        <v>751</v>
      </c>
      <c r="K17" s="3" t="s">
        <v>244</v>
      </c>
      <c r="L17" s="2" t="s">
        <v>749</v>
      </c>
      <c r="M17" s="2" t="s">
        <v>36</v>
      </c>
      <c r="P17" s="2" t="s">
        <v>753</v>
      </c>
      <c r="Q17" s="2" t="s">
        <v>230</v>
      </c>
      <c r="R17" s="2" t="s">
        <v>757</v>
      </c>
      <c r="S17" s="4" t="s">
        <v>758</v>
      </c>
      <c r="T17" s="6" t="str">
        <f>HYPERLINK("https://drive.google.com/file/d/1CYA84PBaf0gGeDrLGwlw_Bilr7Jk7BOX/view?usp=drivesdk","School Pictures North Middle")</f>
        <v>School Pictures North Middle</v>
      </c>
      <c r="U17" s="2" t="s">
        <v>756</v>
      </c>
    </row>
    <row r="18" spans="1:21" ht="15.75" customHeight="1">
      <c r="A18" s="1">
        <v>43977.38676149306</v>
      </c>
      <c r="B18" s="2" t="s">
        <v>203</v>
      </c>
      <c r="C18" s="2" t="s">
        <v>759</v>
      </c>
      <c r="D18" s="2">
        <v>600</v>
      </c>
      <c r="E18" s="2" t="s">
        <v>760</v>
      </c>
      <c r="F18" s="2">
        <v>200</v>
      </c>
      <c r="G18" s="2" t="s">
        <v>761</v>
      </c>
      <c r="H18" s="2" t="s">
        <v>762</v>
      </c>
      <c r="I18" s="2" t="s">
        <v>763</v>
      </c>
      <c r="J18" s="2" t="s">
        <v>764</v>
      </c>
      <c r="K18" s="2" t="s">
        <v>765</v>
      </c>
      <c r="L18" s="2" t="s">
        <v>761</v>
      </c>
      <c r="M18" s="2" t="s">
        <v>36</v>
      </c>
      <c r="O18" s="2" t="s">
        <v>36</v>
      </c>
      <c r="P18" s="2" t="s">
        <v>211</v>
      </c>
      <c r="Q18" s="2" t="s">
        <v>230</v>
      </c>
      <c r="R18" s="2" t="s">
        <v>766</v>
      </c>
      <c r="S18" s="4" t="s">
        <v>767</v>
      </c>
      <c r="T18" s="6" t="str">
        <f>HYPERLINK("https://drive.google.com/file/d/15P8Q1Iyw39FsOkZz9RGL9DNlkDZCSJAR/view?usp=drivesdk","Auntie Ann's Pretzel stand Lincoln Trail")</f>
        <v>Auntie Ann's Pretzel stand Lincoln Trail</v>
      </c>
      <c r="U18" s="2" t="s">
        <v>768</v>
      </c>
    </row>
    <row r="19" spans="1:21" ht="15.75" customHeight="1">
      <c r="A19" s="1">
        <v>43977.38803641204</v>
      </c>
      <c r="B19" s="2" t="s">
        <v>203</v>
      </c>
      <c r="C19" s="2" t="s">
        <v>759</v>
      </c>
      <c r="D19" s="2">
        <v>600</v>
      </c>
      <c r="E19" s="2" t="s">
        <v>769</v>
      </c>
      <c r="F19" s="2">
        <v>200</v>
      </c>
      <c r="G19" s="2" t="s">
        <v>761</v>
      </c>
      <c r="H19" s="2" t="s">
        <v>770</v>
      </c>
      <c r="I19" s="2" t="s">
        <v>771</v>
      </c>
      <c r="J19" s="2" t="s">
        <v>764</v>
      </c>
      <c r="K19" s="2" t="s">
        <v>772</v>
      </c>
      <c r="L19" s="2" t="s">
        <v>773</v>
      </c>
      <c r="M19" s="2" t="s">
        <v>36</v>
      </c>
      <c r="O19" s="2" t="s">
        <v>36</v>
      </c>
      <c r="P19" s="2" t="s">
        <v>211</v>
      </c>
      <c r="Q19" s="2" t="s">
        <v>230</v>
      </c>
      <c r="R19" s="2" t="s">
        <v>774</v>
      </c>
      <c r="S19" s="4" t="s">
        <v>775</v>
      </c>
      <c r="T19" s="6" t="str">
        <f>HYPERLINK("https://drive.google.com/file/d/18DIG5BicZLFmUNCEgEXJki3ofvww0194/view?usp=drivesdk","Paint Night Lincoln Trail")</f>
        <v>Paint Night Lincoln Trail</v>
      </c>
      <c r="U19" s="2" t="s">
        <v>768</v>
      </c>
    </row>
    <row r="20" spans="1:21" ht="15.75" customHeight="1">
      <c r="A20" s="1">
        <v>43985.62158091435</v>
      </c>
      <c r="B20" s="2" t="s">
        <v>347</v>
      </c>
      <c r="C20" s="2" t="s">
        <v>776</v>
      </c>
      <c r="D20" s="2">
        <v>0</v>
      </c>
      <c r="E20" s="2" t="s">
        <v>777</v>
      </c>
      <c r="F20" s="2">
        <v>500</v>
      </c>
      <c r="G20" s="2" t="s">
        <v>778</v>
      </c>
      <c r="H20" s="2" t="s">
        <v>779</v>
      </c>
      <c r="I20" s="2" t="s">
        <v>780</v>
      </c>
      <c r="J20" s="2" t="s">
        <v>778</v>
      </c>
      <c r="K20" s="2" t="s">
        <v>781</v>
      </c>
      <c r="L20" s="2" t="s">
        <v>778</v>
      </c>
      <c r="M20" s="2" t="s">
        <v>36</v>
      </c>
      <c r="O20" s="2" t="s">
        <v>36</v>
      </c>
      <c r="P20" s="2" t="s">
        <v>354</v>
      </c>
      <c r="Q20" s="2" t="s">
        <v>230</v>
      </c>
      <c r="R20" s="2" t="s">
        <v>782</v>
      </c>
      <c r="S20" s="4" t="s">
        <v>783</v>
      </c>
      <c r="T20" s="6" t="str">
        <f>HYPERLINK("https://drive.google.com/file/d/1_v2ARHY9fXh8sJw-eaZDdMhwXfsM5Q-K/view?usp=drivesdk","PIGGIES FOR PREMIES EHMS")</f>
        <v>PIGGIES FOR PREMIES EHMS</v>
      </c>
      <c r="U20" s="2" t="s">
        <v>784</v>
      </c>
    </row>
    <row r="21" spans="1:21" ht="15.75" customHeight="1">
      <c r="A21" s="1">
        <v>43985.62344982639</v>
      </c>
      <c r="B21" s="2" t="s">
        <v>347</v>
      </c>
      <c r="C21" s="2" t="s">
        <v>39</v>
      </c>
      <c r="D21" s="2">
        <v>5200</v>
      </c>
      <c r="E21" s="2" t="s">
        <v>785</v>
      </c>
      <c r="F21" s="2">
        <v>3500</v>
      </c>
      <c r="G21" s="2" t="s">
        <v>786</v>
      </c>
      <c r="H21" s="2" t="s">
        <v>787</v>
      </c>
      <c r="I21" s="2" t="s">
        <v>437</v>
      </c>
      <c r="J21" s="2" t="s">
        <v>786</v>
      </c>
      <c r="K21" s="2" t="s">
        <v>788</v>
      </c>
      <c r="L21" s="2" t="s">
        <v>786</v>
      </c>
      <c r="M21" s="2" t="s">
        <v>36</v>
      </c>
      <c r="O21" s="2" t="s">
        <v>36</v>
      </c>
      <c r="P21" s="2" t="s">
        <v>354</v>
      </c>
      <c r="Q21" s="2" t="s">
        <v>230</v>
      </c>
      <c r="R21" s="2" t="s">
        <v>789</v>
      </c>
      <c r="S21" s="4" t="s">
        <v>790</v>
      </c>
      <c r="T21" s="6" t="str">
        <f>HYPERLINK("https://drive.google.com/file/d/1j-liGiW5xfnpsF3TgjyBIp2z5uWgHWQx/view?usp=drivesdk","School Yearbooks EHMS")</f>
        <v>School Yearbooks EHMS</v>
      </c>
      <c r="U21" s="2" t="s">
        <v>784</v>
      </c>
    </row>
    <row r="22" spans="1:21" ht="15.75" customHeight="1">
      <c r="A22" s="1">
        <v>43985.62779269676</v>
      </c>
      <c r="B22" s="2" t="s">
        <v>347</v>
      </c>
      <c r="C22" s="2" t="s">
        <v>39</v>
      </c>
      <c r="D22" s="2">
        <v>5200</v>
      </c>
      <c r="E22" s="2" t="s">
        <v>791</v>
      </c>
      <c r="F22" s="2">
        <v>5000</v>
      </c>
      <c r="G22" s="2" t="s">
        <v>792</v>
      </c>
      <c r="H22" s="2" t="s">
        <v>793</v>
      </c>
      <c r="I22" s="2" t="s">
        <v>794</v>
      </c>
      <c r="J22" s="2" t="s">
        <v>795</v>
      </c>
      <c r="K22" s="2" t="s">
        <v>796</v>
      </c>
      <c r="L22" s="2" t="s">
        <v>795</v>
      </c>
      <c r="M22" s="2" t="s">
        <v>36</v>
      </c>
      <c r="N22" s="2" t="s">
        <v>638</v>
      </c>
      <c r="O22" s="2" t="s">
        <v>36</v>
      </c>
      <c r="P22" s="2" t="s">
        <v>354</v>
      </c>
      <c r="Q22" s="2" t="s">
        <v>230</v>
      </c>
      <c r="R22" s="2" t="s">
        <v>797</v>
      </c>
      <c r="S22" s="4" t="s">
        <v>798</v>
      </c>
      <c r="T22" s="6" t="str">
        <f>HYPERLINK("https://drive.google.com/file/d/1rO-ZuEdGBPlsAtk6Y2frvhUJaU-clhRU/view?usp=drivesdk","SCHOOL PICTURES / LIFETOUCH EHMS")</f>
        <v>SCHOOL PICTURES / LIFETOUCH EHMS</v>
      </c>
      <c r="U22" s="2" t="s">
        <v>784</v>
      </c>
    </row>
    <row r="23" spans="1:21" ht="15.75" customHeight="1">
      <c r="A23" s="1">
        <v>43987.32487789352</v>
      </c>
      <c r="B23" s="2" t="s">
        <v>799</v>
      </c>
      <c r="C23" s="2" t="s">
        <v>39</v>
      </c>
      <c r="D23" s="2">
        <v>10000</v>
      </c>
      <c r="E23" s="2" t="s">
        <v>800</v>
      </c>
      <c r="F23" s="2">
        <v>2000</v>
      </c>
      <c r="G23" s="2" t="s">
        <v>801</v>
      </c>
      <c r="H23" s="2" t="s">
        <v>802</v>
      </c>
      <c r="I23" s="2" t="s">
        <v>803</v>
      </c>
      <c r="J23" s="2" t="s">
        <v>804</v>
      </c>
      <c r="K23" s="2" t="s">
        <v>805</v>
      </c>
      <c r="L23" s="2" t="s">
        <v>806</v>
      </c>
      <c r="M23" s="2" t="s">
        <v>36</v>
      </c>
      <c r="P23" s="2" t="s">
        <v>807</v>
      </c>
      <c r="Q23" s="2" t="s">
        <v>230</v>
      </c>
      <c r="R23" s="2" t="s">
        <v>808</v>
      </c>
      <c r="S23" s="4" t="s">
        <v>809</v>
      </c>
      <c r="T23" s="6" t="str">
        <f>HYPERLINK("https://drive.google.com/file/d/1W2E_sgNOX801PEandQnlPtc2Ii0zdMRf/view?usp=drivesdk","Strawbridge School Pictures WHMS")</f>
        <v>Strawbridge School Pictures WHMS</v>
      </c>
      <c r="U23" s="2" t="s">
        <v>810</v>
      </c>
    </row>
    <row r="24" spans="1:21" ht="15.75" customHeight="1">
      <c r="A24" s="1">
        <v>43987.327344097226</v>
      </c>
      <c r="B24" s="2" t="s">
        <v>799</v>
      </c>
      <c r="C24" s="2" t="s">
        <v>39</v>
      </c>
      <c r="D24" s="2">
        <v>10000</v>
      </c>
      <c r="E24" s="2" t="s">
        <v>811</v>
      </c>
      <c r="F24" s="2">
        <v>1000</v>
      </c>
      <c r="G24" s="2" t="s">
        <v>812</v>
      </c>
      <c r="H24" s="2" t="s">
        <v>813</v>
      </c>
      <c r="I24" s="2" t="s">
        <v>814</v>
      </c>
      <c r="J24" s="2" t="s">
        <v>804</v>
      </c>
      <c r="K24" s="2" t="s">
        <v>815</v>
      </c>
      <c r="L24" s="2" t="s">
        <v>806</v>
      </c>
      <c r="M24" s="2" t="s">
        <v>36</v>
      </c>
      <c r="P24" s="2" t="s">
        <v>807</v>
      </c>
      <c r="Q24" s="2" t="s">
        <v>230</v>
      </c>
      <c r="R24" s="2" t="s">
        <v>816</v>
      </c>
      <c r="S24" s="4" t="s">
        <v>817</v>
      </c>
      <c r="T24" s="6" t="str">
        <f>HYPERLINK("https://drive.google.com/file/d/1bV7gYHvPWXVwiV04gAyBWMuBbeWzOwVa/view?usp=drivesdk","Spirit and Pride Spiritwear sales WHMS")</f>
        <v>Spirit and Pride Spiritwear sales WHMS</v>
      </c>
      <c r="U24" s="2" t="s">
        <v>818</v>
      </c>
    </row>
    <row r="25" spans="1:21" ht="15.75" customHeight="1">
      <c r="A25" s="1">
        <v>43987.32911630787</v>
      </c>
      <c r="B25" s="2" t="s">
        <v>799</v>
      </c>
      <c r="C25" s="2" t="s">
        <v>819</v>
      </c>
      <c r="D25" s="2">
        <v>2000</v>
      </c>
      <c r="E25" s="2" t="s">
        <v>820</v>
      </c>
      <c r="F25" s="2">
        <v>1000</v>
      </c>
      <c r="G25" s="2" t="s">
        <v>821</v>
      </c>
      <c r="H25" s="2" t="s">
        <v>822</v>
      </c>
      <c r="I25" s="2" t="s">
        <v>72</v>
      </c>
      <c r="J25" s="2" t="s">
        <v>823</v>
      </c>
      <c r="K25" s="2" t="s">
        <v>824</v>
      </c>
      <c r="L25" s="2" t="s">
        <v>825</v>
      </c>
      <c r="M25" s="2" t="s">
        <v>36</v>
      </c>
      <c r="P25" s="2" t="s">
        <v>807</v>
      </c>
      <c r="Q25" s="2" t="s">
        <v>230</v>
      </c>
      <c r="R25" s="2" t="s">
        <v>826</v>
      </c>
      <c r="S25" s="4" t="s">
        <v>827</v>
      </c>
      <c r="T25" s="6" t="str">
        <f>HYPERLINK("https://drive.google.com/file/d/1H_50018dQ80GYHRuENJrR046v5NNLueg/view?usp=drivesdk","Strawbridge Yearbook sales WHMS")</f>
        <v>Strawbridge Yearbook sales WHMS</v>
      </c>
      <c r="U25" s="2" t="s">
        <v>818</v>
      </c>
    </row>
    <row r="26" spans="1:21" ht="15.75" customHeight="1">
      <c r="A26" s="1">
        <v>43991.46703958334</v>
      </c>
      <c r="B26" s="2" t="s">
        <v>828</v>
      </c>
      <c r="C26" s="2" t="s">
        <v>18</v>
      </c>
      <c r="D26" s="2">
        <v>68290.08</v>
      </c>
      <c r="E26" s="2" t="s">
        <v>81</v>
      </c>
      <c r="F26" s="2">
        <v>4500</v>
      </c>
      <c r="G26" s="2" t="s">
        <v>829</v>
      </c>
      <c r="H26" s="2" t="s">
        <v>830</v>
      </c>
      <c r="I26" s="2" t="s">
        <v>831</v>
      </c>
      <c r="J26" s="2" t="s">
        <v>832</v>
      </c>
      <c r="K26" s="2" t="s">
        <v>833</v>
      </c>
      <c r="L26" s="2" t="s">
        <v>829</v>
      </c>
      <c r="M26" s="2" t="s">
        <v>36</v>
      </c>
      <c r="P26" s="2" t="s">
        <v>834</v>
      </c>
      <c r="Q26" s="2" t="s">
        <v>230</v>
      </c>
      <c r="R26" s="2" t="s">
        <v>835</v>
      </c>
      <c r="S26" s="4" t="s">
        <v>836</v>
      </c>
      <c r="T26" s="6" t="str">
        <f>HYPERLINK("https://drive.google.com/file/d/1MqVSykV2PweWkYXeNj4KJX8eyZzNrfht/view?usp=drivesdk","School Pictures CHHS")</f>
        <v>School Pictures CHHS</v>
      </c>
      <c r="U26" s="2" t="s">
        <v>837</v>
      </c>
    </row>
    <row r="27" spans="1:21" ht="15.75" customHeight="1">
      <c r="A27" s="1">
        <v>43991.468109629626</v>
      </c>
      <c r="B27" s="2" t="s">
        <v>828</v>
      </c>
      <c r="C27" s="2" t="s">
        <v>838</v>
      </c>
      <c r="D27" s="2">
        <v>14555.84</v>
      </c>
      <c r="E27" s="2" t="s">
        <v>500</v>
      </c>
      <c r="F27" s="2">
        <v>5000</v>
      </c>
      <c r="G27" s="2" t="s">
        <v>829</v>
      </c>
      <c r="H27" s="2" t="s">
        <v>839</v>
      </c>
      <c r="I27" s="2" t="s">
        <v>156</v>
      </c>
      <c r="J27" s="2" t="s">
        <v>838</v>
      </c>
      <c r="K27" s="2" t="s">
        <v>840</v>
      </c>
      <c r="L27" s="2" t="s">
        <v>829</v>
      </c>
      <c r="M27" s="2" t="s">
        <v>36</v>
      </c>
      <c r="O27" s="2" t="s">
        <v>36</v>
      </c>
      <c r="P27" s="2" t="s">
        <v>834</v>
      </c>
      <c r="Q27" s="2" t="s">
        <v>230</v>
      </c>
      <c r="R27" s="2" t="s">
        <v>841</v>
      </c>
      <c r="S27" s="4" t="s">
        <v>842</v>
      </c>
      <c r="T27" s="6" t="str">
        <f>HYPERLINK("https://drive.google.com/file/d/1ON8qZlpA7ydfz2GI0zyCu2ynUX7H-w12/view?usp=drivesdk","Yearbook sales CHHS")</f>
        <v>Yearbook sales CHHS</v>
      </c>
      <c r="U27" s="2" t="s">
        <v>837</v>
      </c>
    </row>
    <row r="28" spans="1:21" ht="15.75" customHeight="1">
      <c r="A28" s="1">
        <v>43991.47019921296</v>
      </c>
      <c r="B28" s="2" t="s">
        <v>828</v>
      </c>
      <c r="C28" s="2" t="s">
        <v>18</v>
      </c>
      <c r="D28" s="2">
        <v>68290.08</v>
      </c>
      <c r="E28" s="2" t="s">
        <v>843</v>
      </c>
      <c r="F28" s="2">
        <v>1000</v>
      </c>
      <c r="G28" s="2" t="s">
        <v>844</v>
      </c>
      <c r="H28" s="2" t="s">
        <v>845</v>
      </c>
      <c r="I28" s="2" t="s">
        <v>846</v>
      </c>
      <c r="J28" s="2" t="s">
        <v>847</v>
      </c>
      <c r="K28" s="2" t="s">
        <v>848</v>
      </c>
      <c r="L28" s="2" t="s">
        <v>844</v>
      </c>
      <c r="M28" s="2" t="s">
        <v>36</v>
      </c>
      <c r="O28" s="2" t="s">
        <v>36</v>
      </c>
      <c r="P28" s="2" t="s">
        <v>834</v>
      </c>
      <c r="Q28" s="2" t="s">
        <v>230</v>
      </c>
      <c r="R28" s="2" t="s">
        <v>849</v>
      </c>
      <c r="S28" s="4" t="s">
        <v>850</v>
      </c>
      <c r="T28" s="6" t="str">
        <f>HYPERLINK("https://drive.google.com/file/d/15xBqStcQ8X0-BiXztHgvrpli7Ps9wkTk/view?usp=drivesdk","Wendy's School Fundraising Opportunity CHHS")</f>
        <v>Wendy's School Fundraising Opportunity CHHS</v>
      </c>
      <c r="U28" s="2" t="s">
        <v>851</v>
      </c>
    </row>
    <row r="29" spans="1:21" ht="15.75" customHeight="1">
      <c r="A29" s="1">
        <v>43994.48565216435</v>
      </c>
      <c r="B29" s="2" t="s">
        <v>852</v>
      </c>
      <c r="C29" s="2" t="s">
        <v>853</v>
      </c>
      <c r="D29" s="2">
        <v>0</v>
      </c>
      <c r="E29" s="2" t="s">
        <v>854</v>
      </c>
      <c r="F29" s="2">
        <v>2000</v>
      </c>
      <c r="G29" s="2" t="s">
        <v>855</v>
      </c>
      <c r="H29" s="2" t="s">
        <v>856</v>
      </c>
      <c r="I29" s="2" t="s">
        <v>420</v>
      </c>
      <c r="J29" s="2" t="s">
        <v>135</v>
      </c>
      <c r="K29" s="3" t="s">
        <v>428</v>
      </c>
      <c r="L29" s="2" t="s">
        <v>855</v>
      </c>
      <c r="M29" s="2" t="s">
        <v>36</v>
      </c>
      <c r="P29" s="2" t="s">
        <v>857</v>
      </c>
      <c r="Q29" s="2" t="s">
        <v>230</v>
      </c>
      <c r="R29" s="2" t="s">
        <v>858</v>
      </c>
      <c r="S29" s="4" t="s">
        <v>859</v>
      </c>
      <c r="T29" s="6" t="str">
        <f>HYPERLINK("https://drive.google.com/file/d/1PF88hfCNA-6P0RrSjBHQl65Fd2xsrCFD/view?usp=drivesdk","BOOK FAIR Meadow View")</f>
        <v>BOOK FAIR Meadow View</v>
      </c>
      <c r="U29" s="2" t="s">
        <v>860</v>
      </c>
    </row>
    <row r="30" spans="1:21" ht="15.75" customHeight="1">
      <c r="A30" s="1">
        <v>43994.48860113426</v>
      </c>
      <c r="B30" s="2" t="s">
        <v>852</v>
      </c>
      <c r="C30" s="2" t="s">
        <v>39</v>
      </c>
      <c r="D30" s="2">
        <v>0</v>
      </c>
      <c r="E30" s="2" t="s">
        <v>854</v>
      </c>
      <c r="F30" s="2">
        <v>2000</v>
      </c>
      <c r="G30" s="2" t="s">
        <v>855</v>
      </c>
      <c r="H30" s="2" t="s">
        <v>861</v>
      </c>
      <c r="I30" s="2" t="s">
        <v>420</v>
      </c>
      <c r="J30" s="2" t="s">
        <v>135</v>
      </c>
      <c r="K30" s="3" t="s">
        <v>862</v>
      </c>
      <c r="L30" s="2" t="s">
        <v>863</v>
      </c>
      <c r="M30" s="2" t="s">
        <v>36</v>
      </c>
      <c r="O30" s="2" t="s">
        <v>36</v>
      </c>
      <c r="P30" s="2" t="s">
        <v>857</v>
      </c>
      <c r="Q30" s="2" t="s">
        <v>230</v>
      </c>
      <c r="R30" s="2" t="s">
        <v>864</v>
      </c>
      <c r="S30" s="4" t="s">
        <v>865</v>
      </c>
      <c r="T30" s="6" t="str">
        <f>HYPERLINK("https://drive.google.com/file/d/18Xk22K1XV_xfvt5ITzPqtMyedQx24qop/view?usp=drivesdk","BOOK FAIR Meadow View")</f>
        <v>BOOK FAIR Meadow View</v>
      </c>
      <c r="U30" s="2" t="s">
        <v>860</v>
      </c>
    </row>
    <row r="31" spans="1:21" ht="15.75" customHeight="1">
      <c r="A31" s="1">
        <v>43994.49166181713</v>
      </c>
      <c r="B31" s="2" t="s">
        <v>852</v>
      </c>
      <c r="C31" s="2" t="s">
        <v>866</v>
      </c>
      <c r="D31" s="2">
        <v>1196.99</v>
      </c>
      <c r="E31" s="2" t="s">
        <v>867</v>
      </c>
      <c r="F31" s="2">
        <v>2000</v>
      </c>
      <c r="G31" s="2" t="s">
        <v>855</v>
      </c>
      <c r="H31" s="2" t="s">
        <v>868</v>
      </c>
      <c r="I31" s="2" t="s">
        <v>869</v>
      </c>
      <c r="J31" s="2" t="s">
        <v>135</v>
      </c>
      <c r="K31" s="3" t="s">
        <v>870</v>
      </c>
      <c r="L31" s="2" t="s">
        <v>855</v>
      </c>
      <c r="M31" s="2" t="s">
        <v>36</v>
      </c>
      <c r="O31" s="2" t="s">
        <v>36</v>
      </c>
      <c r="P31" s="2" t="s">
        <v>857</v>
      </c>
      <c r="Q31" s="2" t="s">
        <v>230</v>
      </c>
      <c r="R31" s="2" t="s">
        <v>871</v>
      </c>
      <c r="S31" s="4" t="s">
        <v>872</v>
      </c>
      <c r="T31" s="6" t="str">
        <f>HYPERLINK("https://drive.google.com/file/d/1X5lv3OfQZFVGV8nrZSbMtOa-uwjXFr0q/view?usp=drivesdk","YEAR BOOK SALES Meadow View")</f>
        <v>YEAR BOOK SALES Meadow View</v>
      </c>
      <c r="U31" s="2" t="s">
        <v>860</v>
      </c>
    </row>
    <row r="32" spans="1:21" ht="15.75" customHeight="1">
      <c r="A32" s="1">
        <v>43994.495035520835</v>
      </c>
      <c r="B32" s="2" t="s">
        <v>852</v>
      </c>
      <c r="C32" s="2" t="s">
        <v>873</v>
      </c>
      <c r="D32" s="2">
        <v>4969.32</v>
      </c>
      <c r="E32" s="2" t="s">
        <v>874</v>
      </c>
      <c r="F32" s="2">
        <v>1500</v>
      </c>
      <c r="G32" s="2" t="s">
        <v>875</v>
      </c>
      <c r="H32" s="2" t="s">
        <v>876</v>
      </c>
      <c r="I32" s="2" t="s">
        <v>877</v>
      </c>
      <c r="J32" s="2" t="s">
        <v>135</v>
      </c>
      <c r="K32" s="3" t="s">
        <v>878</v>
      </c>
      <c r="L32" s="2" t="s">
        <v>855</v>
      </c>
      <c r="M32" s="2" t="s">
        <v>36</v>
      </c>
      <c r="O32" s="2" t="s">
        <v>36</v>
      </c>
      <c r="P32" s="2" t="s">
        <v>857</v>
      </c>
      <c r="Q32" s="2" t="s">
        <v>230</v>
      </c>
      <c r="R32" s="2" t="s">
        <v>879</v>
      </c>
      <c r="S32" s="4" t="s">
        <v>880</v>
      </c>
      <c r="T32" s="6" t="str">
        <f>HYPERLINK("https://drive.google.com/file/d/1Sn50kIrDYMvpkog5ODY8C3K3pmqrEcPo/view?usp=drivesdk","STUDENT PICTURES Meadow View")</f>
        <v>STUDENT PICTURES Meadow View</v>
      </c>
      <c r="U32" s="2" t="s">
        <v>881</v>
      </c>
    </row>
    <row r="33" spans="1:21" ht="15.75" customHeight="1">
      <c r="A33" s="1">
        <v>43994.49805306713</v>
      </c>
      <c r="B33" s="2" t="s">
        <v>852</v>
      </c>
      <c r="C33" s="2" t="s">
        <v>433</v>
      </c>
      <c r="D33" s="2">
        <v>4969.32</v>
      </c>
      <c r="E33" s="2" t="s">
        <v>882</v>
      </c>
      <c r="F33" s="2">
        <v>2200</v>
      </c>
      <c r="G33" s="2" t="s">
        <v>875</v>
      </c>
      <c r="H33" s="2" t="s">
        <v>883</v>
      </c>
      <c r="I33" s="2" t="s">
        <v>433</v>
      </c>
      <c r="J33" s="2" t="s">
        <v>135</v>
      </c>
      <c r="K33" s="3" t="s">
        <v>428</v>
      </c>
      <c r="L33" s="2" t="s">
        <v>884</v>
      </c>
      <c r="M33" s="2" t="s">
        <v>36</v>
      </c>
      <c r="O33" s="2" t="s">
        <v>36</v>
      </c>
      <c r="P33" s="2" t="s">
        <v>857</v>
      </c>
      <c r="Q33" s="2" t="s">
        <v>230</v>
      </c>
      <c r="R33" s="2" t="s">
        <v>885</v>
      </c>
      <c r="S33" s="4" t="s">
        <v>886</v>
      </c>
      <c r="T33" s="6" t="str">
        <f>HYPERLINK("https://drive.google.com/file/d/1GhHQ6dGhnLlNHZlJhvy-XHbIitxAcOXp/view?usp=drivesdk","PICTURE SALES Meadow View")</f>
        <v>PICTURE SALES Meadow View</v>
      </c>
      <c r="U33" s="2" t="s">
        <v>881</v>
      </c>
    </row>
    <row r="34" spans="1:21" ht="15.75" customHeight="1">
      <c r="A34" s="1">
        <v>43994.50101396991</v>
      </c>
      <c r="B34" s="2" t="s">
        <v>852</v>
      </c>
      <c r="C34" s="2" t="s">
        <v>873</v>
      </c>
      <c r="D34" s="2">
        <v>4969.32</v>
      </c>
      <c r="E34" s="2" t="s">
        <v>874</v>
      </c>
      <c r="F34" s="2">
        <v>2200</v>
      </c>
      <c r="G34" s="2" t="s">
        <v>875</v>
      </c>
      <c r="H34" s="2" t="s">
        <v>874</v>
      </c>
      <c r="I34" s="2" t="s">
        <v>433</v>
      </c>
      <c r="J34" s="2" t="s">
        <v>135</v>
      </c>
      <c r="K34" s="3" t="s">
        <v>887</v>
      </c>
      <c r="L34" s="2" t="s">
        <v>884</v>
      </c>
      <c r="M34" s="2" t="s">
        <v>36</v>
      </c>
      <c r="O34" s="2" t="s">
        <v>36</v>
      </c>
      <c r="P34" s="2" t="s">
        <v>857</v>
      </c>
      <c r="Q34" s="2" t="s">
        <v>230</v>
      </c>
      <c r="R34" s="2" t="s">
        <v>888</v>
      </c>
      <c r="S34" s="4" t="s">
        <v>889</v>
      </c>
      <c r="T34" s="6" t="str">
        <f>HYPERLINK("https://drive.google.com/file/d/1DzXj8qDrrABO_7427ytRTJvmtVAfja76/view?usp=drivesdk","STUDENT PICTURES Meadow View")</f>
        <v>STUDENT PICTURES Meadow View</v>
      </c>
      <c r="U34" s="2" t="s">
        <v>881</v>
      </c>
    </row>
    <row r="35" spans="1:21" ht="15.75" customHeight="1">
      <c r="A35" s="1">
        <v>43994.5074474537</v>
      </c>
      <c r="B35" s="2" t="s">
        <v>852</v>
      </c>
      <c r="C35" s="2" t="s">
        <v>890</v>
      </c>
      <c r="D35" s="2">
        <v>11500</v>
      </c>
      <c r="E35" s="2" t="s">
        <v>891</v>
      </c>
      <c r="F35" s="2">
        <v>1000</v>
      </c>
      <c r="G35" s="2" t="s">
        <v>892</v>
      </c>
      <c r="H35" s="2" t="s">
        <v>893</v>
      </c>
      <c r="I35" s="2" t="s">
        <v>894</v>
      </c>
      <c r="J35" s="2" t="s">
        <v>135</v>
      </c>
      <c r="K35" s="3" t="s">
        <v>414</v>
      </c>
      <c r="L35" s="2" t="s">
        <v>892</v>
      </c>
      <c r="M35" s="2" t="s">
        <v>36</v>
      </c>
      <c r="O35" s="2" t="s">
        <v>36</v>
      </c>
      <c r="P35" s="2" t="s">
        <v>895</v>
      </c>
      <c r="Q35" s="2" t="s">
        <v>230</v>
      </c>
      <c r="R35" s="2" t="s">
        <v>896</v>
      </c>
      <c r="S35" s="4" t="s">
        <v>897</v>
      </c>
      <c r="T35" s="6" t="str">
        <f>HYPERLINK("https://drive.google.com/file/d/1aAnTWZb2J_sXMM_wHhShr7YcelEoBAC1/view?usp=drivesdk","SPIRIT WEAR Meadow View")</f>
        <v>SPIRIT WEAR Meadow View</v>
      </c>
      <c r="U35" s="2" t="s">
        <v>898</v>
      </c>
    </row>
    <row r="36" spans="1:21" ht="15.75" customHeight="1">
      <c r="A36" s="1">
        <v>43994.51193061343</v>
      </c>
      <c r="B36" s="2" t="s">
        <v>852</v>
      </c>
      <c r="C36" s="2" t="s">
        <v>899</v>
      </c>
      <c r="D36" s="2">
        <v>11500</v>
      </c>
      <c r="E36" s="2" t="s">
        <v>900</v>
      </c>
      <c r="F36" s="2">
        <v>2000</v>
      </c>
      <c r="G36" s="2" t="s">
        <v>875</v>
      </c>
      <c r="H36" s="2" t="s">
        <v>901</v>
      </c>
      <c r="I36" s="2" t="s">
        <v>902</v>
      </c>
      <c r="J36" s="2" t="s">
        <v>135</v>
      </c>
      <c r="K36" s="2" t="s">
        <v>903</v>
      </c>
      <c r="L36" s="2" t="s">
        <v>892</v>
      </c>
      <c r="M36" s="2" t="s">
        <v>36</v>
      </c>
      <c r="O36" s="2" t="s">
        <v>36</v>
      </c>
      <c r="P36" s="2" t="s">
        <v>857</v>
      </c>
      <c r="Q36" s="2" t="s">
        <v>230</v>
      </c>
      <c r="R36" s="2" t="s">
        <v>904</v>
      </c>
      <c r="S36" s="4" t="s">
        <v>905</v>
      </c>
      <c r="T36" s="6" t="str">
        <f>HYPERLINK("https://drive.google.com/file/d/1yUKQf4T15dW3_L-px_sEo4a5Ow7qvNsn/view?usp=drivesdk","GREAT AMERICAN - CANDY Meadow View")</f>
        <v>GREAT AMERICAN - CANDY Meadow View</v>
      </c>
      <c r="U36" s="2" t="s">
        <v>881</v>
      </c>
    </row>
    <row r="37" spans="1:21" ht="15.75" customHeight="1">
      <c r="A37" s="1">
        <v>43994.51478168981</v>
      </c>
      <c r="B37" s="2" t="s">
        <v>852</v>
      </c>
      <c r="C37" s="2" t="s">
        <v>906</v>
      </c>
      <c r="D37" s="2">
        <v>1597.15</v>
      </c>
      <c r="E37" s="2" t="s">
        <v>907</v>
      </c>
      <c r="F37" s="2">
        <v>1500</v>
      </c>
      <c r="G37" s="2" t="s">
        <v>908</v>
      </c>
      <c r="H37" s="2" t="s">
        <v>909</v>
      </c>
      <c r="I37" s="2" t="s">
        <v>910</v>
      </c>
      <c r="J37" s="2" t="s">
        <v>135</v>
      </c>
      <c r="K37" s="3" t="s">
        <v>911</v>
      </c>
      <c r="L37" s="2" t="s">
        <v>908</v>
      </c>
      <c r="M37" s="2" t="s">
        <v>36</v>
      </c>
      <c r="O37" s="2" t="s">
        <v>36</v>
      </c>
      <c r="P37" s="2" t="s">
        <v>857</v>
      </c>
      <c r="Q37" s="2" t="s">
        <v>230</v>
      </c>
      <c r="R37" s="2" t="s">
        <v>912</v>
      </c>
      <c r="S37" s="4" t="s">
        <v>913</v>
      </c>
      <c r="T37" s="6" t="str">
        <f>HYPERLINK("https://drive.google.com/file/d/18CEQ6BFWLLHfL88XVVwxWVePw9nZCt3m/view?usp=drivesdk","BETA DANCE Meadow View")</f>
        <v>BETA DANCE Meadow View</v>
      </c>
      <c r="U37" s="2" t="s">
        <v>914</v>
      </c>
    </row>
    <row r="38" spans="1:21" ht="15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 t="s">
        <v>230</v>
      </c>
      <c r="U38" s="2" t="s">
        <v>915</v>
      </c>
    </row>
    <row r="39" spans="1:21" ht="15.75" customHeight="1">
      <c r="A39" s="1">
        <v>44000.452049178246</v>
      </c>
      <c r="B39" s="2" t="s">
        <v>187</v>
      </c>
      <c r="C39" s="2" t="s">
        <v>39</v>
      </c>
      <c r="D39" s="2">
        <v>1830</v>
      </c>
      <c r="E39" s="2" t="s">
        <v>81</v>
      </c>
      <c r="F39" s="2">
        <v>200</v>
      </c>
      <c r="G39" s="2" t="s">
        <v>494</v>
      </c>
      <c r="H39" s="2" t="s">
        <v>81</v>
      </c>
      <c r="I39" s="2" t="s">
        <v>81</v>
      </c>
      <c r="J39" s="2" t="s">
        <v>39</v>
      </c>
      <c r="K39" s="2" t="s">
        <v>495</v>
      </c>
      <c r="L39" s="2" t="s">
        <v>494</v>
      </c>
      <c r="M39" s="2" t="s">
        <v>36</v>
      </c>
      <c r="O39" s="2" t="s">
        <v>36</v>
      </c>
      <c r="P39" s="2" t="s">
        <v>194</v>
      </c>
      <c r="Q39" s="2" t="s">
        <v>230</v>
      </c>
      <c r="R39" s="2" t="s">
        <v>916</v>
      </c>
      <c r="S39" s="4" t="s">
        <v>917</v>
      </c>
      <c r="T39" s="6" t="str">
        <f>HYPERLINK("https://drive.google.com/file/d/1tbm7pdXzuMGCgsZI-gpRJEOcQFi2PJOg/view?usp=drivesdk","School Pictures Bluegrass")</f>
        <v>School Pictures Bluegrass</v>
      </c>
      <c r="U39" s="2" t="s">
        <v>918</v>
      </c>
    </row>
    <row r="40" spans="1:21" ht="12.75">
      <c r="A40" s="1">
        <v>44000.44842223379</v>
      </c>
      <c r="B40" s="2" t="s">
        <v>187</v>
      </c>
      <c r="C40" s="2" t="s">
        <v>499</v>
      </c>
      <c r="D40" s="2">
        <v>5116</v>
      </c>
      <c r="E40" s="2" t="s">
        <v>500</v>
      </c>
      <c r="F40" s="2">
        <v>1665</v>
      </c>
      <c r="G40" s="2" t="s">
        <v>501</v>
      </c>
      <c r="H40" s="2" t="s">
        <v>502</v>
      </c>
      <c r="I40" s="2" t="s">
        <v>156</v>
      </c>
      <c r="J40" s="2" t="s">
        <v>165</v>
      </c>
      <c r="K40" s="2" t="s">
        <v>503</v>
      </c>
      <c r="L40" s="2" t="s">
        <v>494</v>
      </c>
      <c r="M40" s="2" t="s">
        <v>36</v>
      </c>
      <c r="O40" s="2" t="s">
        <v>36</v>
      </c>
      <c r="P40" s="2" t="s">
        <v>194</v>
      </c>
      <c r="Q40" s="2" t="s">
        <v>230</v>
      </c>
      <c r="R40" s="2" t="s">
        <v>919</v>
      </c>
      <c r="S40" s="4" t="s">
        <v>920</v>
      </c>
      <c r="T40" s="6" t="str">
        <f>HYPERLINK("https://drive.google.com/file/d/1obIqeKwfbEgW5qYFhpMWSNhlrl5Fohm4/view?usp=drivesdk","Yearbook sales Bluegrass")</f>
        <v>Yearbook sales Bluegrass</v>
      </c>
      <c r="U40" s="2" t="s">
        <v>918</v>
      </c>
    </row>
    <row r="41" spans="1:21" ht="12.75">
      <c r="A41" s="1">
        <v>44007.47633101852</v>
      </c>
      <c r="B41" s="2" t="s">
        <v>138</v>
      </c>
      <c r="C41" s="2" t="s">
        <v>28</v>
      </c>
      <c r="D41" s="2">
        <v>20000</v>
      </c>
      <c r="E41" s="2" t="s">
        <v>507</v>
      </c>
      <c r="F41" s="2">
        <v>2000</v>
      </c>
      <c r="G41" s="2" t="s">
        <v>30</v>
      </c>
      <c r="H41" s="2" t="s">
        <v>508</v>
      </c>
      <c r="I41" s="2" t="s">
        <v>509</v>
      </c>
      <c r="J41" s="2" t="s">
        <v>227</v>
      </c>
      <c r="K41" s="2" t="s">
        <v>510</v>
      </c>
      <c r="L41" s="2" t="s">
        <v>511</v>
      </c>
      <c r="M41" s="2" t="s">
        <v>36</v>
      </c>
      <c r="O41" s="2" t="s">
        <v>36</v>
      </c>
      <c r="P41" s="2" t="s">
        <v>147</v>
      </c>
      <c r="Q41" s="2" t="s">
        <v>230</v>
      </c>
      <c r="R41" s="2" t="s">
        <v>921</v>
      </c>
      <c r="S41" s="4" t="s">
        <v>922</v>
      </c>
      <c r="T41" s="6" t="str">
        <f>HYPERLINK("https://drive.google.com/file/d/1P4yjvqDUayQMpl3WCbd1nW7J5T3wDgv2/view?usp=drivesdk","Palmetto Popcorm Heartland")</f>
        <v>Palmetto Popcorm Heartland</v>
      </c>
      <c r="U41" s="2" t="s">
        <v>923</v>
      </c>
    </row>
    <row r="42" spans="1:21" ht="12.75">
      <c r="A42" s="1">
        <v>44007.47814278935</v>
      </c>
      <c r="B42" s="2" t="s">
        <v>138</v>
      </c>
      <c r="C42" s="2" t="s">
        <v>28</v>
      </c>
      <c r="D42" s="2">
        <v>20000</v>
      </c>
      <c r="E42" s="2" t="s">
        <v>515</v>
      </c>
      <c r="F42" s="2">
        <v>500</v>
      </c>
      <c r="G42" s="2" t="s">
        <v>30</v>
      </c>
      <c r="H42" s="2" t="s">
        <v>516</v>
      </c>
      <c r="I42" s="2" t="s">
        <v>517</v>
      </c>
      <c r="J42" s="2" t="s">
        <v>518</v>
      </c>
      <c r="K42" s="2" t="s">
        <v>519</v>
      </c>
      <c r="L42" s="2" t="s">
        <v>520</v>
      </c>
      <c r="M42" s="2" t="s">
        <v>36</v>
      </c>
      <c r="O42" s="2" t="s">
        <v>36</v>
      </c>
      <c r="P42" s="2" t="s">
        <v>147</v>
      </c>
      <c r="Q42" s="2" t="s">
        <v>230</v>
      </c>
      <c r="R42" s="2" t="s">
        <v>924</v>
      </c>
      <c r="S42" s="4" t="s">
        <v>925</v>
      </c>
      <c r="T42" s="6" t="str">
        <f>HYPERLINK("https://drive.google.com/file/d/1RiEm6Y4VGu9UyYkgCPZt7NVYB9h7auGL/view?usp=drivesdk","School Spirit Wear Heartland")</f>
        <v>School Spirit Wear Heartland</v>
      </c>
      <c r="U42" s="2" t="s">
        <v>926</v>
      </c>
    </row>
    <row r="43" spans="1:21" ht="12.75">
      <c r="A43" s="1">
        <v>44007.49228597222</v>
      </c>
      <c r="B43" s="2" t="s">
        <v>138</v>
      </c>
      <c r="C43" s="2" t="s">
        <v>28</v>
      </c>
      <c r="D43" s="2">
        <v>20000</v>
      </c>
      <c r="E43" s="2" t="s">
        <v>523</v>
      </c>
      <c r="F43" s="2">
        <v>1200</v>
      </c>
      <c r="G43" s="2" t="s">
        <v>30</v>
      </c>
      <c r="H43" s="2" t="s">
        <v>524</v>
      </c>
      <c r="I43" s="2" t="s">
        <v>525</v>
      </c>
      <c r="J43" s="2" t="s">
        <v>526</v>
      </c>
      <c r="K43" s="2" t="s">
        <v>527</v>
      </c>
      <c r="L43" s="2" t="s">
        <v>528</v>
      </c>
      <c r="M43" s="2" t="s">
        <v>36</v>
      </c>
      <c r="O43" s="2" t="s">
        <v>36</v>
      </c>
      <c r="P43" s="2" t="s">
        <v>147</v>
      </c>
      <c r="Q43" s="2" t="s">
        <v>230</v>
      </c>
      <c r="R43" s="2" t="s">
        <v>927</v>
      </c>
      <c r="S43" s="4" t="s">
        <v>928</v>
      </c>
      <c r="T43" s="6" t="str">
        <f>HYPERLINK("https://drive.google.com/file/d/14R-jidmxckzoMivqlkpxdFI5-VVmCNrM/view?usp=drivesdk","Fall Carnival Heartland")</f>
        <v>Fall Carnival Heartland</v>
      </c>
      <c r="U43" s="2" t="s">
        <v>929</v>
      </c>
    </row>
    <row r="44" spans="1:21" ht="12.75">
      <c r="A44" s="1">
        <v>44007.494668796295</v>
      </c>
      <c r="B44" s="2" t="s">
        <v>138</v>
      </c>
      <c r="C44" s="2" t="s">
        <v>28</v>
      </c>
      <c r="D44" s="2">
        <v>20000</v>
      </c>
      <c r="E44" s="2" t="s">
        <v>531</v>
      </c>
      <c r="F44" s="2">
        <v>500</v>
      </c>
      <c r="G44" s="2" t="s">
        <v>30</v>
      </c>
      <c r="H44" s="2" t="s">
        <v>532</v>
      </c>
      <c r="I44" s="2" t="s">
        <v>533</v>
      </c>
      <c r="J44" s="2" t="s">
        <v>518</v>
      </c>
      <c r="K44" s="2" t="s">
        <v>534</v>
      </c>
      <c r="L44" s="2" t="s">
        <v>535</v>
      </c>
      <c r="M44" s="2" t="s">
        <v>36</v>
      </c>
      <c r="O44" s="2" t="s">
        <v>36</v>
      </c>
      <c r="P44" s="2" t="s">
        <v>147</v>
      </c>
      <c r="Q44" s="2" t="s">
        <v>230</v>
      </c>
      <c r="R44" s="2" t="s">
        <v>930</v>
      </c>
      <c r="S44" s="4" t="s">
        <v>931</v>
      </c>
      <c r="T44" s="6" t="str">
        <f>HYPERLINK("https://drive.google.com/file/d/1O2rL1VIw0oqezbDhVsZt151JXz16HqjI/view?usp=drivesdk","Amazon Smile Heartland")</f>
        <v>Amazon Smile Heartland</v>
      </c>
      <c r="U44" s="2" t="s">
        <v>932</v>
      </c>
    </row>
    <row r="45" spans="1:21" ht="12.75">
      <c r="A45" s="1">
        <v>44007.49678339121</v>
      </c>
      <c r="B45" s="2" t="s">
        <v>138</v>
      </c>
      <c r="C45" s="2" t="s">
        <v>28</v>
      </c>
      <c r="D45" s="2">
        <v>20000</v>
      </c>
      <c r="E45" s="2" t="s">
        <v>538</v>
      </c>
      <c r="F45" s="2">
        <v>500</v>
      </c>
      <c r="G45" s="2" t="s">
        <v>30</v>
      </c>
      <c r="H45" s="2" t="s">
        <v>538</v>
      </c>
      <c r="I45" s="2" t="s">
        <v>539</v>
      </c>
      <c r="J45" s="2" t="s">
        <v>518</v>
      </c>
      <c r="K45" s="2" t="s">
        <v>534</v>
      </c>
      <c r="L45" s="2" t="s">
        <v>535</v>
      </c>
      <c r="M45" s="2" t="s">
        <v>36</v>
      </c>
      <c r="O45" s="2" t="s">
        <v>36</v>
      </c>
      <c r="P45" s="2" t="s">
        <v>147</v>
      </c>
      <c r="Q45" s="2" t="s">
        <v>230</v>
      </c>
      <c r="R45" s="2" t="s">
        <v>933</v>
      </c>
      <c r="S45" s="4" t="s">
        <v>934</v>
      </c>
      <c r="T45" s="6" t="str">
        <f>HYPERLINK("https://drive.google.com/file/d/1a-ShjXmWANWMnmvtHVHA_S_tVTUIL3rd/view?usp=drivesdk","Kroger Heartland")</f>
        <v>Kroger Heartland</v>
      </c>
      <c r="U45" s="2" t="s">
        <v>932</v>
      </c>
    </row>
    <row r="46" spans="1:21" ht="12.75">
      <c r="A46" s="1">
        <v>44007.52960729167</v>
      </c>
      <c r="B46" s="2" t="s">
        <v>138</v>
      </c>
      <c r="C46" s="2" t="s">
        <v>28</v>
      </c>
      <c r="D46" s="2">
        <v>20000</v>
      </c>
      <c r="E46" s="2" t="s">
        <v>542</v>
      </c>
      <c r="F46" s="2">
        <v>1200</v>
      </c>
      <c r="G46" s="2" t="s">
        <v>30</v>
      </c>
      <c r="H46" s="2" t="s">
        <v>543</v>
      </c>
      <c r="I46" s="2" t="s">
        <v>544</v>
      </c>
      <c r="J46" s="2" t="s">
        <v>518</v>
      </c>
      <c r="K46" s="2" t="s">
        <v>545</v>
      </c>
      <c r="L46" s="2" t="s">
        <v>546</v>
      </c>
      <c r="M46" s="2" t="s">
        <v>36</v>
      </c>
      <c r="O46" s="2" t="s">
        <v>36</v>
      </c>
      <c r="P46" s="2" t="s">
        <v>147</v>
      </c>
      <c r="Q46" s="2" t="s">
        <v>230</v>
      </c>
      <c r="R46" s="2" t="s">
        <v>935</v>
      </c>
      <c r="S46" s="4" t="s">
        <v>936</v>
      </c>
      <c r="T46" s="6" t="str">
        <f>HYPERLINK("https://drive.google.com/file/d/1HPeYBwgBSRbELCuyklJAV3hBeVdcPzb9/view?usp=drivesdk","Texas Roadhouse Heartland")</f>
        <v>Texas Roadhouse Heartland</v>
      </c>
      <c r="U46" s="2" t="s">
        <v>932</v>
      </c>
    </row>
    <row r="47" spans="1:21" ht="12.75">
      <c r="A47" s="1">
        <v>44018.49693981481</v>
      </c>
      <c r="B47" s="2" t="s">
        <v>550</v>
      </c>
      <c r="C47" s="2" t="s">
        <v>18</v>
      </c>
      <c r="D47" s="2">
        <v>81.56</v>
      </c>
      <c r="E47" s="2" t="s">
        <v>551</v>
      </c>
      <c r="F47" s="2">
        <v>300</v>
      </c>
      <c r="G47" s="2" t="s">
        <v>552</v>
      </c>
      <c r="H47" s="2" t="s">
        <v>553</v>
      </c>
      <c r="I47" s="2" t="s">
        <v>554</v>
      </c>
      <c r="J47" s="2" t="s">
        <v>552</v>
      </c>
      <c r="K47" s="3" t="s">
        <v>244</v>
      </c>
      <c r="L47" s="2" t="s">
        <v>555</v>
      </c>
      <c r="M47" s="2" t="s">
        <v>25</v>
      </c>
      <c r="N47" s="2" t="s">
        <v>556</v>
      </c>
      <c r="O47" s="2" t="s">
        <v>25</v>
      </c>
      <c r="P47" s="2" t="s">
        <v>557</v>
      </c>
      <c r="Q47" s="2" t="s">
        <v>230</v>
      </c>
      <c r="R47" s="2" t="s">
        <v>937</v>
      </c>
      <c r="S47" s="4" t="s">
        <v>938</v>
      </c>
      <c r="T47" s="6" t="str">
        <f>HYPERLINK("https://drive.google.com/file/d/1JonwgH4r_cRxH-GQnzkPgwWVIggpg5XH/view?usp=drivesdk","Haunted House Rineyville")</f>
        <v>Haunted House Rineyville</v>
      </c>
      <c r="U47" s="2" t="s">
        <v>939</v>
      </c>
    </row>
    <row r="48" spans="1:21" ht="12.75">
      <c r="A48" s="1">
        <v>44018.49926865741</v>
      </c>
      <c r="B48" s="2" t="s">
        <v>550</v>
      </c>
      <c r="C48" s="2" t="s">
        <v>39</v>
      </c>
      <c r="D48" s="2">
        <v>6583.04</v>
      </c>
      <c r="E48" s="2" t="s">
        <v>561</v>
      </c>
      <c r="F48" s="2">
        <v>1500</v>
      </c>
      <c r="G48" s="2" t="s">
        <v>562</v>
      </c>
      <c r="H48" s="2" t="s">
        <v>563</v>
      </c>
      <c r="I48" s="2" t="s">
        <v>564</v>
      </c>
      <c r="J48" s="2" t="s">
        <v>565</v>
      </c>
      <c r="K48" s="2" t="s">
        <v>566</v>
      </c>
      <c r="L48" s="2" t="s">
        <v>562</v>
      </c>
      <c r="M48" s="2" t="s">
        <v>36</v>
      </c>
      <c r="O48" s="2" t="s">
        <v>36</v>
      </c>
      <c r="P48" s="2" t="s">
        <v>557</v>
      </c>
      <c r="Q48" s="2" t="s">
        <v>230</v>
      </c>
      <c r="R48" s="2" t="s">
        <v>940</v>
      </c>
      <c r="S48" s="4" t="s">
        <v>941</v>
      </c>
      <c r="T48" s="6" t="str">
        <f>HYPERLINK("https://drive.google.com/file/d/1vvuom-iOUNsjj0fV-W0tMHB4R_hzej3H/view?usp=drivesdk","Picture Sales Rineyville")</f>
        <v>Picture Sales Rineyville</v>
      </c>
      <c r="U48" s="2" t="s">
        <v>939</v>
      </c>
    </row>
    <row r="49" spans="1:21" ht="12.75">
      <c r="A49" s="1">
        <v>44018.50110346064</v>
      </c>
      <c r="B49" s="2" t="s">
        <v>550</v>
      </c>
      <c r="C49" s="2" t="s">
        <v>39</v>
      </c>
      <c r="D49" s="2">
        <v>6954</v>
      </c>
      <c r="E49" s="2" t="s">
        <v>84</v>
      </c>
      <c r="F49" s="2">
        <v>10000</v>
      </c>
      <c r="G49" s="2" t="s">
        <v>569</v>
      </c>
      <c r="H49" s="2" t="s">
        <v>570</v>
      </c>
      <c r="I49" s="2" t="s">
        <v>571</v>
      </c>
      <c r="J49" s="2" t="s">
        <v>572</v>
      </c>
      <c r="K49" s="2" t="s">
        <v>173</v>
      </c>
      <c r="L49" s="2" t="s">
        <v>569</v>
      </c>
      <c r="M49" s="2" t="s">
        <v>36</v>
      </c>
      <c r="O49" s="2" t="s">
        <v>36</v>
      </c>
      <c r="P49" s="2" t="s">
        <v>557</v>
      </c>
      <c r="Q49" s="2" t="s">
        <v>230</v>
      </c>
      <c r="R49" s="2" t="s">
        <v>942</v>
      </c>
      <c r="S49" s="4" t="s">
        <v>943</v>
      </c>
      <c r="T49" s="6" t="str">
        <f>HYPERLINK("https://drive.google.com/file/d/1oh8-7LYE-eH9dJwNxM6OmjlUlSoVHoTx/view?usp=drivesdk","Boosterthon Rineyville")</f>
        <v>Boosterthon Rineyville</v>
      </c>
      <c r="U49" s="2" t="s">
        <v>939</v>
      </c>
    </row>
    <row r="50" spans="1:21" ht="12.75">
      <c r="A50" s="1">
        <v>44018.502772685184</v>
      </c>
      <c r="B50" s="2" t="s">
        <v>550</v>
      </c>
      <c r="C50" s="2" t="s">
        <v>39</v>
      </c>
      <c r="D50" s="2">
        <v>6954</v>
      </c>
      <c r="E50" s="2" t="s">
        <v>162</v>
      </c>
      <c r="F50" s="2">
        <v>1500</v>
      </c>
      <c r="G50" s="2" t="s">
        <v>562</v>
      </c>
      <c r="H50" s="2" t="s">
        <v>575</v>
      </c>
      <c r="I50" s="2" t="s">
        <v>576</v>
      </c>
      <c r="J50" s="2" t="s">
        <v>577</v>
      </c>
      <c r="K50" s="2" t="s">
        <v>173</v>
      </c>
      <c r="L50" s="2" t="s">
        <v>562</v>
      </c>
      <c r="M50" s="2" t="s">
        <v>36</v>
      </c>
      <c r="O50" s="2" t="s">
        <v>36</v>
      </c>
      <c r="P50" s="2" t="s">
        <v>557</v>
      </c>
      <c r="Q50" s="2" t="s">
        <v>230</v>
      </c>
      <c r="R50" s="2" t="s">
        <v>944</v>
      </c>
      <c r="S50" s="4" t="s">
        <v>945</v>
      </c>
      <c r="T50" s="6" t="str">
        <f>HYPERLINK("https://drive.google.com/file/d/1avwPyCwLZR0jX9pLY6LtbYW1ghAnfYQf/view?usp=drivesdk","Spirit Wear Rineyville")</f>
        <v>Spirit Wear Rineyville</v>
      </c>
      <c r="U50" s="2" t="s">
        <v>946</v>
      </c>
    </row>
    <row r="51" spans="1:21" ht="12.75">
      <c r="A51" s="1">
        <v>44018.504030833334</v>
      </c>
      <c r="B51" s="2" t="s">
        <v>550</v>
      </c>
      <c r="C51" s="2" t="s">
        <v>18</v>
      </c>
      <c r="D51" s="2">
        <v>81.56</v>
      </c>
      <c r="E51" s="2" t="s">
        <v>580</v>
      </c>
      <c r="F51" s="2">
        <v>200</v>
      </c>
      <c r="G51" s="2" t="s">
        <v>555</v>
      </c>
      <c r="H51" s="2" t="s">
        <v>581</v>
      </c>
      <c r="I51" s="2" t="s">
        <v>582</v>
      </c>
      <c r="J51" s="2" t="s">
        <v>583</v>
      </c>
      <c r="K51" s="2" t="s">
        <v>173</v>
      </c>
      <c r="L51" s="2" t="s">
        <v>555</v>
      </c>
      <c r="M51" s="2" t="s">
        <v>25</v>
      </c>
      <c r="N51" s="2" t="s">
        <v>556</v>
      </c>
      <c r="O51" s="2" t="s">
        <v>25</v>
      </c>
      <c r="P51" s="2" t="s">
        <v>557</v>
      </c>
      <c r="Q51" s="2" t="s">
        <v>230</v>
      </c>
      <c r="R51" s="2" t="s">
        <v>947</v>
      </c>
      <c r="S51" s="4" t="s">
        <v>948</v>
      </c>
      <c r="T51" s="6" t="str">
        <f>HYPERLINK("https://drive.google.com/file/d/1IVQeu5AAopXNdYNdg0uFXw_4VmdV7JJh/view?usp=drivesdk","Basketball Spirit Wear Rineyville")</f>
        <v>Basketball Spirit Wear Rineyville</v>
      </c>
      <c r="U51" s="2" t="s">
        <v>946</v>
      </c>
    </row>
    <row r="52" spans="1:21" ht="12.75">
      <c r="A52" s="1">
        <v>44018.506151319445</v>
      </c>
      <c r="B52" s="2" t="s">
        <v>550</v>
      </c>
      <c r="C52" s="2" t="s">
        <v>18</v>
      </c>
      <c r="D52" s="2">
        <v>0</v>
      </c>
      <c r="E52" s="2" t="s">
        <v>154</v>
      </c>
      <c r="F52" s="2">
        <v>0.01</v>
      </c>
      <c r="G52" s="2" t="s">
        <v>587</v>
      </c>
      <c r="H52" s="2" t="s">
        <v>588</v>
      </c>
      <c r="I52" s="2" t="s">
        <v>156</v>
      </c>
      <c r="J52" s="2" t="s">
        <v>151</v>
      </c>
      <c r="K52" s="2" t="s">
        <v>589</v>
      </c>
      <c r="L52" s="2" t="s">
        <v>587</v>
      </c>
      <c r="M52" s="2" t="s">
        <v>36</v>
      </c>
      <c r="O52" s="2" t="s">
        <v>36</v>
      </c>
      <c r="P52" s="2" t="s">
        <v>557</v>
      </c>
      <c r="Q52" s="2" t="s">
        <v>230</v>
      </c>
      <c r="R52" s="2" t="s">
        <v>949</v>
      </c>
      <c r="S52" s="4" t="s">
        <v>950</v>
      </c>
      <c r="T52" s="6" t="str">
        <f>HYPERLINK("https://drive.google.com/file/d/1s-x-FHPEX8GSEhDLKnj96x8_1GlJRn6T/view?usp=drivesdk","Yearbook Sales Rineyville")</f>
        <v>Yearbook Sales Rineyville</v>
      </c>
      <c r="U52" s="2" t="s">
        <v>946</v>
      </c>
    </row>
    <row r="53" spans="1:21" ht="12.75">
      <c r="A53" s="1">
        <v>44018.50785537037</v>
      </c>
      <c r="B53" s="2" t="s">
        <v>550</v>
      </c>
      <c r="C53" s="2" t="s">
        <v>18</v>
      </c>
      <c r="D53" s="2">
        <v>823.11</v>
      </c>
      <c r="E53" s="2" t="s">
        <v>592</v>
      </c>
      <c r="F53" s="2">
        <v>0.01</v>
      </c>
      <c r="G53" s="2" t="s">
        <v>593</v>
      </c>
      <c r="H53" s="2" t="s">
        <v>594</v>
      </c>
      <c r="I53" s="2" t="s">
        <v>595</v>
      </c>
      <c r="J53" s="2" t="s">
        <v>596</v>
      </c>
      <c r="K53" s="2" t="s">
        <v>168</v>
      </c>
      <c r="L53" s="2" t="s">
        <v>593</v>
      </c>
      <c r="M53" s="2" t="s">
        <v>36</v>
      </c>
      <c r="O53" s="2" t="s">
        <v>36</v>
      </c>
      <c r="P53" s="2" t="s">
        <v>557</v>
      </c>
      <c r="Q53" s="2" t="s">
        <v>230</v>
      </c>
      <c r="R53" s="2" t="s">
        <v>951</v>
      </c>
      <c r="S53" s="4" t="s">
        <v>952</v>
      </c>
      <c r="T53" s="6" t="str">
        <f>HYPERLINK("https://drive.google.com/file/d/15lLwfvQUDbLcCShBxMwCgcYQLvVB3N23/view?usp=drivesdk","Green Team Adopt an animal  Rineyville")</f>
        <v>Green Team Adopt an animal  Rineyville</v>
      </c>
      <c r="U53" s="2" t="s">
        <v>946</v>
      </c>
    </row>
    <row r="54" spans="1:21" ht="12.75">
      <c r="A54" s="1">
        <v>44018.50974657407</v>
      </c>
      <c r="B54" s="2" t="s">
        <v>550</v>
      </c>
      <c r="C54" s="2" t="s">
        <v>39</v>
      </c>
      <c r="D54" s="2">
        <v>6583.04</v>
      </c>
      <c r="E54" s="2" t="s">
        <v>599</v>
      </c>
      <c r="F54" s="2">
        <v>500</v>
      </c>
      <c r="G54" s="2" t="s">
        <v>562</v>
      </c>
      <c r="H54" s="2" t="s">
        <v>600</v>
      </c>
      <c r="I54" s="2" t="s">
        <v>601</v>
      </c>
      <c r="J54" s="2" t="s">
        <v>602</v>
      </c>
      <c r="K54" s="3" t="s">
        <v>260</v>
      </c>
      <c r="L54" s="2" t="s">
        <v>562</v>
      </c>
      <c r="M54" s="2" t="s">
        <v>36</v>
      </c>
      <c r="O54" s="2" t="s">
        <v>36</v>
      </c>
      <c r="P54" s="2" t="s">
        <v>557</v>
      </c>
      <c r="Q54" s="2" t="s">
        <v>230</v>
      </c>
      <c r="R54" s="2" t="s">
        <v>953</v>
      </c>
      <c r="S54" s="4" t="s">
        <v>954</v>
      </c>
      <c r="T54" s="6" t="str">
        <f>HYPERLINK("https://drive.google.com/file/d/1HkRmv1Q6MoJQuYqDtrVzaeQGfozS-e-j/view?usp=drivesdk","Santa Shop Rineyville")</f>
        <v>Santa Shop Rineyville</v>
      </c>
      <c r="U54" s="2" t="s">
        <v>955</v>
      </c>
    </row>
    <row r="55" spans="1:21" ht="12.75">
      <c r="A55" s="1">
        <v>44018.51219253472</v>
      </c>
      <c r="B55" s="2" t="s">
        <v>550</v>
      </c>
      <c r="C55" s="2" t="s">
        <v>39</v>
      </c>
      <c r="D55" s="2">
        <v>6583.04</v>
      </c>
      <c r="E55" s="2" t="s">
        <v>605</v>
      </c>
      <c r="F55" s="2">
        <v>1500</v>
      </c>
      <c r="G55" s="2" t="s">
        <v>606</v>
      </c>
      <c r="H55" s="2" t="s">
        <v>605</v>
      </c>
      <c r="I55" s="2" t="s">
        <v>607</v>
      </c>
      <c r="J55" s="2" t="s">
        <v>608</v>
      </c>
      <c r="K55" s="3" t="s">
        <v>244</v>
      </c>
      <c r="L55" s="2" t="s">
        <v>606</v>
      </c>
      <c r="M55" s="2" t="s">
        <v>36</v>
      </c>
      <c r="O55" s="2" t="s">
        <v>36</v>
      </c>
      <c r="P55" s="2" t="s">
        <v>557</v>
      </c>
      <c r="Q55" s="2" t="s">
        <v>230</v>
      </c>
      <c r="R55" s="2" t="s">
        <v>956</v>
      </c>
      <c r="S55" s="4" t="s">
        <v>957</v>
      </c>
      <c r="T55" s="6" t="str">
        <f>HYPERLINK("https://drive.google.com/file/d/10vBZlloKBs7R_2iysaJ7a5G4xO7qUdb_/view?usp=drivesdk","Fall Festival Rineyville")</f>
        <v>Fall Festival Rineyville</v>
      </c>
      <c r="U55" s="2" t="s">
        <v>955</v>
      </c>
    </row>
    <row r="56" spans="1:21" ht="12.75">
      <c r="A56" s="1">
        <v>44018.5143493287</v>
      </c>
      <c r="B56" s="2" t="s">
        <v>550</v>
      </c>
      <c r="C56" s="2" t="s">
        <v>18</v>
      </c>
      <c r="D56" s="2">
        <v>6954</v>
      </c>
      <c r="E56" s="2" t="s">
        <v>611</v>
      </c>
      <c r="F56" s="2">
        <v>250</v>
      </c>
      <c r="G56" s="2" t="s">
        <v>562</v>
      </c>
      <c r="H56" s="2" t="s">
        <v>612</v>
      </c>
      <c r="I56" s="2" t="s">
        <v>273</v>
      </c>
      <c r="J56" s="2" t="s">
        <v>613</v>
      </c>
      <c r="K56" s="3" t="s">
        <v>614</v>
      </c>
      <c r="L56" s="2" t="s">
        <v>562</v>
      </c>
      <c r="M56" s="2" t="s">
        <v>36</v>
      </c>
      <c r="O56" s="2" t="s">
        <v>36</v>
      </c>
      <c r="P56" s="2" t="s">
        <v>557</v>
      </c>
      <c r="Q56" s="2" t="s">
        <v>230</v>
      </c>
      <c r="R56" s="2" t="s">
        <v>958</v>
      </c>
      <c r="S56" s="4" t="s">
        <v>959</v>
      </c>
      <c r="T56" s="6" t="str">
        <f>HYPERLINK("https://drive.google.com/file/d/10gtEqMBLZg3PzfPXnlXkS2lCb_YenSBV/view?usp=drivesdk","Valentine Grams Rineyville")</f>
        <v>Valentine Grams Rineyville</v>
      </c>
      <c r="U56" s="2" t="s">
        <v>955</v>
      </c>
    </row>
    <row r="57" spans="1:21" ht="12.75">
      <c r="A57" s="1">
        <v>44018.51582655092</v>
      </c>
      <c r="B57" s="2" t="s">
        <v>550</v>
      </c>
      <c r="C57" s="2" t="s">
        <v>18</v>
      </c>
      <c r="D57" s="2">
        <v>823.11</v>
      </c>
      <c r="E57" s="2" t="s">
        <v>47</v>
      </c>
      <c r="F57" s="2">
        <v>100</v>
      </c>
      <c r="G57" s="2" t="s">
        <v>593</v>
      </c>
      <c r="H57" s="2" t="s">
        <v>618</v>
      </c>
      <c r="I57" s="2" t="s">
        <v>619</v>
      </c>
      <c r="J57" s="2" t="s">
        <v>620</v>
      </c>
      <c r="K57" s="2" t="s">
        <v>621</v>
      </c>
      <c r="L57" s="2" t="s">
        <v>593</v>
      </c>
      <c r="M57" s="2" t="s">
        <v>36</v>
      </c>
      <c r="O57" s="2" t="s">
        <v>36</v>
      </c>
      <c r="P57" s="2" t="s">
        <v>557</v>
      </c>
      <c r="Q57" s="2" t="s">
        <v>230</v>
      </c>
      <c r="R57" s="2" t="s">
        <v>960</v>
      </c>
      <c r="S57" s="4" t="s">
        <v>961</v>
      </c>
      <c r="T57" s="6" t="str">
        <f>HYPERLINK("https://drive.google.com/file/d/1SDNyGoxLbWFgLBoox3-l1QOfqztw3bDc/view?usp=drivesdk","Book Fair Rineyville")</f>
        <v>Book Fair Rineyville</v>
      </c>
      <c r="U57" s="2" t="s">
        <v>955</v>
      </c>
    </row>
    <row r="58" spans="1:21" ht="12.75">
      <c r="A58" s="1">
        <v>44018.51731509259</v>
      </c>
      <c r="B58" s="2" t="s">
        <v>550</v>
      </c>
      <c r="C58" s="2" t="s">
        <v>39</v>
      </c>
      <c r="D58" s="2">
        <v>6583.04</v>
      </c>
      <c r="E58" s="2" t="s">
        <v>624</v>
      </c>
      <c r="F58" s="2">
        <v>600</v>
      </c>
      <c r="G58" s="2" t="s">
        <v>625</v>
      </c>
      <c r="H58" s="2" t="s">
        <v>626</v>
      </c>
      <c r="I58" s="2" t="s">
        <v>627</v>
      </c>
      <c r="J58" s="2" t="s">
        <v>628</v>
      </c>
      <c r="K58" s="2" t="s">
        <v>629</v>
      </c>
      <c r="L58" s="2" t="s">
        <v>625</v>
      </c>
      <c r="M58" s="2" t="s">
        <v>36</v>
      </c>
      <c r="O58" s="2" t="s">
        <v>36</v>
      </c>
      <c r="P58" s="2" t="s">
        <v>557</v>
      </c>
      <c r="Q58" s="2" t="s">
        <v>230</v>
      </c>
      <c r="R58" s="2" t="s">
        <v>962</v>
      </c>
      <c r="S58" s="4" t="s">
        <v>963</v>
      </c>
      <c r="T58" s="6" t="str">
        <f>HYPERLINK("https://drive.google.com/file/d/1zqa7twA1ASAD4iLEzhbf2OTZAq1HVi6u/view?usp=drivesdk","Zaxby's  Rineyville")</f>
        <v>Zaxby's  Rineyville</v>
      </c>
      <c r="U58" s="2" t="s">
        <v>964</v>
      </c>
    </row>
    <row r="59" spans="1:21" ht="12.75">
      <c r="A59" s="1">
        <v>44018.51867333333</v>
      </c>
      <c r="B59" s="2" t="s">
        <v>550</v>
      </c>
      <c r="C59" s="2" t="s">
        <v>39</v>
      </c>
      <c r="D59" s="2">
        <v>6583.04</v>
      </c>
      <c r="E59" s="2" t="s">
        <v>632</v>
      </c>
      <c r="F59" s="2">
        <v>1500</v>
      </c>
      <c r="G59" s="2" t="s">
        <v>562</v>
      </c>
      <c r="H59" s="2" t="s">
        <v>633</v>
      </c>
      <c r="I59" s="2" t="s">
        <v>634</v>
      </c>
      <c r="J59" s="2" t="s">
        <v>613</v>
      </c>
      <c r="K59" s="2" t="s">
        <v>635</v>
      </c>
      <c r="L59" s="2" t="s">
        <v>562</v>
      </c>
      <c r="M59" s="2" t="s">
        <v>36</v>
      </c>
      <c r="O59" s="2" t="s">
        <v>36</v>
      </c>
      <c r="P59" s="2" t="s">
        <v>557</v>
      </c>
      <c r="Q59" s="2" t="s">
        <v>230</v>
      </c>
      <c r="R59" s="2" t="s">
        <v>965</v>
      </c>
      <c r="S59" s="4" t="s">
        <v>966</v>
      </c>
      <c r="T59" s="6" t="str">
        <f>HYPERLINK("https://drive.google.com/file/d/1ixV_fI96FR8ivvWshc0KUGsPCu3wjVFL/view?usp=drivesdk","Box Tops Rineyville")</f>
        <v>Box Tops Rineyville</v>
      </c>
      <c r="U59" s="2" t="s">
        <v>964</v>
      </c>
    </row>
  </sheetData>
  <sheetProtection/>
  <hyperlinks>
    <hyperlink ref="S2" r:id="rId1" display="https://drive.google.com/file/d/1bRpnACaLwA5Po3g589uhe21OU4mrIbuw/view?usp=drivesdk"/>
    <hyperlink ref="S3" r:id="rId2" display="https://drive.google.com/file/d/1MQfXOc-nvnBp1riFKfYDoH7-J9uBPkN4/view?usp=drivesdk"/>
    <hyperlink ref="S4" r:id="rId3" display="https://drive.google.com/file/d/19TDZBnHAaqMBGxIPbC_-0s_Ot9ZMOO-n/view?usp=drivesdk"/>
    <hyperlink ref="S5" r:id="rId4" display="https://drive.google.com/file/d/17dyKHw78zkDsK_HWkpviUfKoybU9305J/view?usp=drivesdk"/>
    <hyperlink ref="S6" r:id="rId5" display="https://drive.google.com/file/d/10TyqFVFGo3Bgay8tWQ-U7AF0uyvyJNti/view?usp=drivesdk"/>
    <hyperlink ref="S7" r:id="rId6" display="https://drive.google.com/file/d/1RbnksNg5vHBLGLB2U_b2IHJ7Y6SS0E-Y/view?usp=drivesdk"/>
    <hyperlink ref="S8" r:id="rId7" display="https://drive.google.com/file/d/1cLgLEKdf2IDPzoPrVrXakQvuAv0zhcrx/view?usp=drivesdk"/>
    <hyperlink ref="S9" r:id="rId8" display="https://drive.google.com/file/d/1RFWdVtV4v15vKMJAeNI0BrWzjA0DlPE2/view?usp=drivesdk"/>
    <hyperlink ref="S10" r:id="rId9" display="https://drive.google.com/file/d/10m-8AIgL2xImjFrOjWlBJMDwXunigl5a/view?usp=drivesdk"/>
    <hyperlink ref="S11" r:id="rId10" display="https://drive.google.com/file/d/1Loeue2NhIvvhtLk8nAe7KEGWYQmMe3zE/view?usp=drivesdk"/>
    <hyperlink ref="S12" r:id="rId11" display="https://drive.google.com/file/d/1lTW3uNmMSvwbDqaVNLizvnVxexBQ4aAG/view?usp=drivesdk"/>
    <hyperlink ref="S13" r:id="rId12" display="https://drive.google.com/file/d/1prYQmGgi4zHWTrntyA_0OYpQ5OHBvT7F/view?usp=drivesdk"/>
    <hyperlink ref="S14" r:id="rId13" display="https://drive.google.com/file/d/1kULA3kR0qGVaXBXmi3j2z0_mte2-Se9b/view?usp=drivesdk"/>
    <hyperlink ref="S15" r:id="rId14" display="https://drive.google.com/file/d/1vKLO1y9gF4ccK4yqEEm3XzpZY4E1o976/view?usp=drivesdk"/>
    <hyperlink ref="S16" r:id="rId15" display="https://drive.google.com/file/d/1Y1epm-xThxfdNP_3ZWcp6GVcCzR9YXp0/view?usp=drivesdk"/>
    <hyperlink ref="S17" r:id="rId16" display="https://drive.google.com/file/d/1CYA84PBaf0gGeDrLGwlw_Bilr7Jk7BOX/view?usp=drivesdk"/>
    <hyperlink ref="S18" r:id="rId17" display="https://drive.google.com/file/d/15P8Q1Iyw39FsOkZz9RGL9DNlkDZCSJAR/view?usp=drivesdk"/>
    <hyperlink ref="S19" r:id="rId18" display="https://drive.google.com/file/d/18DIG5BicZLFmUNCEgEXJki3ofvww0194/view?usp=drivesdk"/>
    <hyperlink ref="S20" r:id="rId19" display="https://drive.google.com/file/d/1_v2ARHY9fXh8sJw-eaZDdMhwXfsM5Q-K/view?usp=drivesdk"/>
    <hyperlink ref="S21" r:id="rId20" display="https://drive.google.com/file/d/1j-liGiW5xfnpsF3TgjyBIp2z5uWgHWQx/view?usp=drivesdk"/>
    <hyperlink ref="S22" r:id="rId21" display="https://drive.google.com/file/d/1rO-ZuEdGBPlsAtk6Y2frvhUJaU-clhRU/view?usp=drivesdk"/>
    <hyperlink ref="S23" r:id="rId22" display="https://drive.google.com/file/d/1W2E_sgNOX801PEandQnlPtc2Ii0zdMRf/view?usp=drivesdk"/>
    <hyperlink ref="S24" r:id="rId23" display="https://drive.google.com/file/d/1bV7gYHvPWXVwiV04gAyBWMuBbeWzOwVa/view?usp=drivesdk"/>
    <hyperlink ref="S25" r:id="rId24" display="https://drive.google.com/file/d/1H_50018dQ80GYHRuENJrR046v5NNLueg/view?usp=drivesdk"/>
    <hyperlink ref="S26" r:id="rId25" display="https://drive.google.com/file/d/1MqVSykV2PweWkYXeNj4KJX8eyZzNrfht/view?usp=drivesdk"/>
    <hyperlink ref="S27" r:id="rId26" display="https://drive.google.com/file/d/1ON8qZlpA7ydfz2GI0zyCu2ynUX7H-w12/view?usp=drivesdk"/>
    <hyperlink ref="S28" r:id="rId27" display="https://drive.google.com/file/d/15xBqStcQ8X0-BiXztHgvrpli7Ps9wkTk/view?usp=drivesdk"/>
    <hyperlink ref="S29" r:id="rId28" display="https://drive.google.com/file/d/1PF88hfCNA-6P0RrSjBHQl65Fd2xsrCFD/view?usp=drivesdk"/>
    <hyperlink ref="S30" r:id="rId29" display="https://drive.google.com/file/d/18Xk22K1XV_xfvt5ITzPqtMyedQx24qop/view?usp=drivesdk"/>
    <hyperlink ref="S31" r:id="rId30" display="https://drive.google.com/file/d/1X5lv3OfQZFVGV8nrZSbMtOa-uwjXFr0q/view?usp=drivesdk"/>
    <hyperlink ref="S32" r:id="rId31" display="https://drive.google.com/file/d/1Sn50kIrDYMvpkog5ODY8C3K3pmqrEcPo/view?usp=drivesdk"/>
    <hyperlink ref="S33" r:id="rId32" display="https://drive.google.com/file/d/1GhHQ6dGhnLlNHZlJhvy-XHbIitxAcOXp/view?usp=drivesdk"/>
    <hyperlink ref="S34" r:id="rId33" display="https://drive.google.com/file/d/1DzXj8qDrrABO_7427ytRTJvmtVAfja76/view?usp=drivesdk"/>
    <hyperlink ref="S35" r:id="rId34" display="https://drive.google.com/file/d/1aAnTWZb2J_sXMM_wHhShr7YcelEoBAC1/view?usp=drivesdk"/>
    <hyperlink ref="S36" r:id="rId35" display="https://drive.google.com/file/d/1yUKQf4T15dW3_L-px_sEo4a5Ow7qvNsn/view?usp=drivesdk"/>
    <hyperlink ref="S37" r:id="rId36" display="https://drive.google.com/file/d/18CEQ6BFWLLHfL88XVVwxWVePw9nZCt3m/view?usp=drivesdk"/>
    <hyperlink ref="S39" r:id="rId37" display="https://drive.google.com/file/d/1tbm7pdXzuMGCgsZI-gpRJEOcQFi2PJOg/view?usp=drivesdk"/>
    <hyperlink ref="S40" r:id="rId38" display="https://drive.google.com/file/d/1obIqeKwfbEgW5qYFhpMWSNhlrl5Fohm4/view?usp=drivesdk"/>
    <hyperlink ref="S41" r:id="rId39" display="https://drive.google.com/file/d/1P4yjvqDUayQMpl3WCbd1nW7J5T3wDgv2/view?usp=drivesdk"/>
    <hyperlink ref="S42" r:id="rId40" display="https://drive.google.com/file/d/1RiEm6Y4VGu9UyYkgCPZt7NVYB9h7auGL/view?usp=drivesdk"/>
    <hyperlink ref="S43" r:id="rId41" display="https://drive.google.com/file/d/14R-jidmxckzoMivqlkpxdFI5-VVmCNrM/view?usp=drivesdk"/>
    <hyperlink ref="S44" r:id="rId42" display="https://drive.google.com/file/d/1O2rL1VIw0oqezbDhVsZt151JXz16HqjI/view?usp=drivesdk"/>
    <hyperlink ref="S45" r:id="rId43" display="https://drive.google.com/file/d/1a-ShjXmWANWMnmvtHVHA_S_tVTUIL3rd/view?usp=drivesdk"/>
    <hyperlink ref="S46" r:id="rId44" display="https://drive.google.com/file/d/1HPeYBwgBSRbELCuyklJAV3hBeVdcPzb9/view?usp=drivesdk"/>
    <hyperlink ref="S47" r:id="rId45" display="https://drive.google.com/file/d/1JonwgH4r_cRxH-GQnzkPgwWVIggpg5XH/view?usp=drivesdk"/>
    <hyperlink ref="S48" r:id="rId46" display="https://drive.google.com/file/d/1vvuom-iOUNsjj0fV-W0tMHB4R_hzej3H/view?usp=drivesdk"/>
    <hyperlink ref="S49" r:id="rId47" display="https://drive.google.com/file/d/1oh8-7LYE-eH9dJwNxM6OmjlUlSoVHoTx/view?usp=drivesdk"/>
    <hyperlink ref="S50" r:id="rId48" display="https://drive.google.com/file/d/1avwPyCwLZR0jX9pLY6LtbYW1ghAnfYQf/view?usp=drivesdk"/>
    <hyperlink ref="S51" r:id="rId49" display="https://drive.google.com/file/d/1IVQeu5AAopXNdYNdg0uFXw_4VmdV7JJh/view?usp=drivesdk"/>
    <hyperlink ref="S52" r:id="rId50" display="https://drive.google.com/file/d/1s-x-FHPEX8GSEhDLKnj96x8_1GlJRn6T/view?usp=drivesdk"/>
    <hyperlink ref="S53" r:id="rId51" display="https://drive.google.com/file/d/15lLwfvQUDbLcCShBxMwCgcYQLvVB3N23/view?usp=drivesdk"/>
    <hyperlink ref="S54" r:id="rId52" display="https://drive.google.com/file/d/1HkRmv1Q6MoJQuYqDtrVzaeQGfozS-e-j/view?usp=drivesdk"/>
    <hyperlink ref="S55" r:id="rId53" display="https://drive.google.com/file/d/10vBZlloKBs7R_2iysaJ7a5G4xO7qUdb_/view?usp=drivesdk"/>
    <hyperlink ref="S56" r:id="rId54" display="https://drive.google.com/file/d/10gtEqMBLZg3PzfPXnlXkS2lCb_YenSBV/view?usp=drivesdk"/>
    <hyperlink ref="S57" r:id="rId55" display="https://drive.google.com/file/d/1SDNyGoxLbWFgLBoox3-l1QOfqztw3bDc/view?usp=drivesdk"/>
    <hyperlink ref="S58" r:id="rId56" display="https://drive.google.com/file/d/1zqa7twA1ASAD4iLEzhbf2OTZAq1HVi6u/view?usp=drivesdk"/>
    <hyperlink ref="S59" r:id="rId57" display="https://drive.google.com/file/d/1ixV_fI96FR8ivvWshc0KUGsPCu3wjVFL/view?usp=drivesdk"/>
  </hyperlinks>
  <printOptions/>
  <pageMargins left="0.7" right="0.7" top="0.75" bottom="0.75" header="0.3" footer="0.3"/>
  <pageSetup orientation="portrait" paperSize="9"/>
  <legacyDrawing r:id="rId5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23" width="21.57421875" style="0" customWidth="1"/>
  </cols>
  <sheetData>
    <row r="1" spans="1:17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967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ht="15.75" customHeight="1">
      <c r="A2" s="1"/>
    </row>
    <row r="3" spans="1:4" ht="15.75" customHeight="1">
      <c r="A3" s="1"/>
      <c r="D3" s="7"/>
    </row>
    <row r="4" spans="1:4" ht="15.75" customHeight="1">
      <c r="A4" s="1"/>
      <c r="D4" s="7"/>
    </row>
    <row r="5" spans="1:4" ht="15.75" customHeight="1">
      <c r="A5" s="1"/>
      <c r="D5" s="7"/>
    </row>
    <row r="6" spans="1:4" ht="15.75" customHeight="1">
      <c r="A6" s="1"/>
      <c r="D6" s="7"/>
    </row>
    <row r="7" spans="1:4" ht="15.75" customHeight="1">
      <c r="A7" s="1"/>
      <c r="D7" s="7"/>
    </row>
    <row r="8" spans="1:4" ht="15.75" customHeight="1">
      <c r="A8" s="1"/>
      <c r="D8" s="7"/>
    </row>
    <row r="9" spans="1:4" ht="15.75" customHeight="1">
      <c r="A9" s="1"/>
      <c r="D9" s="7"/>
    </row>
    <row r="10" spans="1:4" ht="15.75" customHeight="1">
      <c r="A10" s="1"/>
      <c r="D10" s="7"/>
    </row>
    <row r="11" spans="1:4" ht="15.75" customHeight="1">
      <c r="A11" s="1"/>
      <c r="D11" s="7"/>
    </row>
    <row r="12" ht="15.75" customHeight="1">
      <c r="A12" s="1"/>
    </row>
    <row r="13" spans="1:4" ht="15.75" customHeight="1">
      <c r="A13" s="1"/>
      <c r="D13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23" width="21.57421875" style="0" customWidth="1"/>
  </cols>
  <sheetData>
    <row r="1" spans="1:21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967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5" t="s">
        <v>220</v>
      </c>
      <c r="S1" s="5" t="s">
        <v>221</v>
      </c>
      <c r="T1" s="5" t="s">
        <v>222</v>
      </c>
      <c r="U1" s="5" t="s">
        <v>223</v>
      </c>
    </row>
    <row r="2" spans="1:21" ht="15.75" customHeight="1">
      <c r="A2" s="1">
        <v>43833.521209618055</v>
      </c>
      <c r="B2" s="2" t="s">
        <v>138</v>
      </c>
      <c r="C2" s="2" t="s">
        <v>28</v>
      </c>
      <c r="D2" s="7">
        <v>28000</v>
      </c>
      <c r="E2" s="2" t="s">
        <v>968</v>
      </c>
      <c r="F2" s="2">
        <v>300</v>
      </c>
      <c r="G2" s="2" t="s">
        <v>546</v>
      </c>
      <c r="H2" s="2" t="s">
        <v>969</v>
      </c>
      <c r="I2" s="2" t="s">
        <v>970</v>
      </c>
      <c r="J2" s="2" t="s">
        <v>971</v>
      </c>
      <c r="K2" s="2" t="s">
        <v>58</v>
      </c>
      <c r="L2" s="2" t="s">
        <v>546</v>
      </c>
      <c r="M2" s="2" t="s">
        <v>36</v>
      </c>
      <c r="O2" s="2" t="s">
        <v>36</v>
      </c>
      <c r="P2" s="2" t="s">
        <v>147</v>
      </c>
      <c r="Q2" s="2" t="s">
        <v>25</v>
      </c>
      <c r="R2" s="2" t="s">
        <v>972</v>
      </c>
      <c r="S2" s="4" t="s">
        <v>973</v>
      </c>
      <c r="T2" s="6" t="str">
        <f>HYPERLINK("https://drive.google.com/a/hardin.kyschools.us/file/d/17QgIbNBG2kcFCagliiPzAaRn_6fxYYFi/view?usp=drivesdk","CrownePoint Discount Cards Heartland")</f>
        <v>CrownePoint Discount Cards Heartland</v>
      </c>
      <c r="U2" s="2" t="s">
        <v>974</v>
      </c>
    </row>
    <row r="3" spans="1:21" ht="15.75" customHeight="1">
      <c r="A3" s="1">
        <v>43833.52617415509</v>
      </c>
      <c r="B3" s="2" t="s">
        <v>138</v>
      </c>
      <c r="C3" s="2" t="s">
        <v>28</v>
      </c>
      <c r="D3" s="7">
        <v>28000</v>
      </c>
      <c r="E3" s="2" t="s">
        <v>975</v>
      </c>
      <c r="F3" s="2">
        <v>500</v>
      </c>
      <c r="G3" s="2" t="s">
        <v>30</v>
      </c>
      <c r="H3" s="2" t="s">
        <v>976</v>
      </c>
      <c r="I3" s="2" t="s">
        <v>977</v>
      </c>
      <c r="J3" s="2" t="s">
        <v>978</v>
      </c>
      <c r="K3" s="2" t="s">
        <v>979</v>
      </c>
      <c r="L3" s="2" t="s">
        <v>980</v>
      </c>
      <c r="M3" s="2" t="s">
        <v>36</v>
      </c>
      <c r="O3" s="2" t="s">
        <v>36</v>
      </c>
      <c r="P3" s="2" t="s">
        <v>147</v>
      </c>
      <c r="Q3" s="2" t="s">
        <v>25</v>
      </c>
      <c r="R3" s="2" t="s">
        <v>981</v>
      </c>
      <c r="S3" s="4" t="s">
        <v>982</v>
      </c>
      <c r="T3" s="6" t="str">
        <f>HYPERLINK("https://drive.google.com/a/hardin.kyschools.us/file/d/11ubarmexaLVoQz98elK3whfl0G_FvBcU/view?usp=drivesdk","Sky's the Limit Spirit Night Heartland")</f>
        <v>Sky's the Limit Spirit Night Heartland</v>
      </c>
      <c r="U3" s="2" t="s">
        <v>983</v>
      </c>
    </row>
    <row r="4" spans="1:21" ht="15.75" customHeight="1">
      <c r="A4" s="1">
        <v>43833.52992256945</v>
      </c>
      <c r="B4" s="2" t="s">
        <v>138</v>
      </c>
      <c r="C4" s="2" t="s">
        <v>28</v>
      </c>
      <c r="D4" s="7">
        <v>28000</v>
      </c>
      <c r="E4" s="2" t="s">
        <v>984</v>
      </c>
      <c r="F4" s="2">
        <v>800</v>
      </c>
      <c r="G4" s="2" t="s">
        <v>30</v>
      </c>
      <c r="H4" s="2" t="s">
        <v>985</v>
      </c>
      <c r="I4" s="2" t="s">
        <v>986</v>
      </c>
      <c r="J4" s="2" t="s">
        <v>987</v>
      </c>
      <c r="K4" s="2" t="s">
        <v>491</v>
      </c>
      <c r="L4" s="2" t="s">
        <v>988</v>
      </c>
      <c r="M4" s="2" t="s">
        <v>36</v>
      </c>
      <c r="O4" s="2" t="s">
        <v>36</v>
      </c>
      <c r="P4" s="2" t="s">
        <v>147</v>
      </c>
      <c r="Q4" s="2" t="s">
        <v>25</v>
      </c>
      <c r="R4" s="2" t="s">
        <v>989</v>
      </c>
      <c r="S4" s="4" t="s">
        <v>990</v>
      </c>
      <c r="T4" s="6" t="str">
        <f>HYPERLINK("https://drive.google.com/a/hardin.kyschools.us/file/d/1-ay4oRHoOIJn5Xq7my9SjS8f5Z7IDwJK/view?usp=drivesdk","Read- A-Thon Heartland")</f>
        <v>Read- A-Thon Heartland</v>
      </c>
      <c r="U4" s="2" t="s">
        <v>983</v>
      </c>
    </row>
    <row r="5" spans="1:21" ht="15.75" customHeight="1">
      <c r="A5" s="1">
        <v>43833.5328925</v>
      </c>
      <c r="B5" s="2" t="s">
        <v>138</v>
      </c>
      <c r="C5" s="2" t="s">
        <v>28</v>
      </c>
      <c r="D5" s="7">
        <v>28000</v>
      </c>
      <c r="E5" s="2" t="s">
        <v>991</v>
      </c>
      <c r="F5" s="2">
        <v>800</v>
      </c>
      <c r="G5" s="2" t="s">
        <v>30</v>
      </c>
      <c r="H5" s="2" t="s">
        <v>992</v>
      </c>
      <c r="I5" s="2" t="s">
        <v>993</v>
      </c>
      <c r="J5" s="2" t="s">
        <v>987</v>
      </c>
      <c r="K5" s="2" t="s">
        <v>994</v>
      </c>
      <c r="L5" s="2" t="s">
        <v>995</v>
      </c>
      <c r="M5" s="2" t="s">
        <v>36</v>
      </c>
      <c r="O5" s="2" t="s">
        <v>36</v>
      </c>
      <c r="P5" s="2" t="s">
        <v>147</v>
      </c>
      <c r="Q5" s="2" t="s">
        <v>25</v>
      </c>
      <c r="R5" s="2" t="s">
        <v>996</v>
      </c>
      <c r="S5" s="4" t="s">
        <v>997</v>
      </c>
      <c r="T5" s="6" t="str">
        <f>HYPERLINK("https://drive.google.com/a/hardin.kyschools.us/file/d/1axKXhwKR9QcUrwiUHlhpSDEr6DCb33_U/view?usp=drivesdk","Glow Party Heartland")</f>
        <v>Glow Party Heartland</v>
      </c>
      <c r="U5" s="2" t="s">
        <v>983</v>
      </c>
    </row>
    <row r="6" spans="1:21" ht="15.75" customHeight="1">
      <c r="A6" s="1">
        <v>43840.669461921294</v>
      </c>
      <c r="B6" s="2" t="s">
        <v>111</v>
      </c>
      <c r="C6" s="2" t="s">
        <v>28</v>
      </c>
      <c r="D6" s="7">
        <v>10448</v>
      </c>
      <c r="E6" s="2" t="s">
        <v>998</v>
      </c>
      <c r="F6" s="2">
        <v>500</v>
      </c>
      <c r="G6" s="2" t="s">
        <v>113</v>
      </c>
      <c r="H6" s="2" t="s">
        <v>999</v>
      </c>
      <c r="I6" s="2" t="s">
        <v>655</v>
      </c>
      <c r="J6" s="2" t="s">
        <v>1000</v>
      </c>
      <c r="K6" s="2" t="s">
        <v>1001</v>
      </c>
      <c r="L6" s="2" t="s">
        <v>1002</v>
      </c>
      <c r="M6" s="2" t="s">
        <v>36</v>
      </c>
      <c r="P6" s="2" t="s">
        <v>1003</v>
      </c>
      <c r="Q6" s="2" t="s">
        <v>25</v>
      </c>
      <c r="R6" s="2" t="s">
        <v>1004</v>
      </c>
      <c r="S6" s="4" t="s">
        <v>1005</v>
      </c>
      <c r="T6" s="6" t="str">
        <f>HYPERLINK("https://drive.google.com/a/hardin.kyschools.us/file/d/1SfE00WCOSXxg4HoiayQZZ9uJONldVxOJ/view?usp=drivesdk","Texas Roadhouse Spirit Nights Lakewood")</f>
        <v>Texas Roadhouse Spirit Nights Lakewood</v>
      </c>
      <c r="U6" s="2" t="s">
        <v>1006</v>
      </c>
    </row>
    <row r="7" spans="1:21" ht="15.75" customHeight="1">
      <c r="A7" s="1">
        <v>43840.67060440972</v>
      </c>
      <c r="B7" s="2" t="s">
        <v>111</v>
      </c>
      <c r="C7" s="2" t="s">
        <v>28</v>
      </c>
      <c r="D7" s="7">
        <v>10448</v>
      </c>
      <c r="E7" s="2" t="s">
        <v>1007</v>
      </c>
      <c r="F7" s="2">
        <v>1500</v>
      </c>
      <c r="G7" s="2" t="s">
        <v>1008</v>
      </c>
      <c r="H7" s="2" t="s">
        <v>1009</v>
      </c>
      <c r="I7" s="2" t="s">
        <v>1010</v>
      </c>
      <c r="J7" s="2" t="s">
        <v>1011</v>
      </c>
      <c r="K7" s="2" t="s">
        <v>1012</v>
      </c>
      <c r="L7" s="2" t="s">
        <v>1002</v>
      </c>
      <c r="M7" s="2" t="s">
        <v>36</v>
      </c>
      <c r="P7" s="2" t="s">
        <v>1003</v>
      </c>
      <c r="Q7" s="2" t="s">
        <v>25</v>
      </c>
      <c r="R7" s="2" t="s">
        <v>1013</v>
      </c>
      <c r="S7" s="4" t="s">
        <v>1014</v>
      </c>
      <c r="T7" s="6" t="str">
        <f>HYPERLINK("https://drive.google.com/a/hardin.kyschools.us/file/d/1-pCKlWcuQU_AweyM0N3WeEVBJSS3slJ3/view?usp=drivesdk","Spring Festival/Event Lakewood")</f>
        <v>Spring Festival/Event Lakewood</v>
      </c>
      <c r="U7" s="2" t="s">
        <v>1015</v>
      </c>
    </row>
    <row r="8" spans="1:21" ht="15.75" customHeight="1">
      <c r="A8" s="1">
        <v>43810.52110201389</v>
      </c>
      <c r="B8" s="2" t="s">
        <v>203</v>
      </c>
      <c r="C8" s="2" t="s">
        <v>28</v>
      </c>
      <c r="D8" s="7">
        <v>41000</v>
      </c>
      <c r="E8" s="2" t="s">
        <v>84</v>
      </c>
      <c r="F8" s="2">
        <v>10000</v>
      </c>
      <c r="G8" s="2" t="s">
        <v>1016</v>
      </c>
      <c r="H8" s="2" t="s">
        <v>1017</v>
      </c>
      <c r="I8" s="2" t="s">
        <v>1018</v>
      </c>
      <c r="J8" s="2" t="s">
        <v>85</v>
      </c>
      <c r="K8" s="2" t="s">
        <v>1019</v>
      </c>
      <c r="L8" s="2" t="s">
        <v>1020</v>
      </c>
      <c r="M8" s="2" t="s">
        <v>36</v>
      </c>
      <c r="O8" s="2" t="s">
        <v>36</v>
      </c>
      <c r="P8" s="2" t="s">
        <v>211</v>
      </c>
      <c r="Q8" s="2" t="s">
        <v>25</v>
      </c>
      <c r="R8" s="2" t="s">
        <v>1021</v>
      </c>
      <c r="S8" s="4" t="s">
        <v>1022</v>
      </c>
      <c r="T8" s="6" t="str">
        <f>HYPERLINK("https://drive.google.com/a/hardin.kyschools.us/file/d/1p88uuOwTOUlGJU74oVuNGPHvEFKJatPe/view?usp=drivesdk","Boosterthon Lincoln Trail")</f>
        <v>Boosterthon Lincoln Trail</v>
      </c>
      <c r="U8" s="2" t="s">
        <v>1023</v>
      </c>
    </row>
    <row r="9" spans="1:21" ht="15.75" customHeight="1">
      <c r="A9" s="1">
        <v>43837.40103767361</v>
      </c>
      <c r="B9" s="2" t="s">
        <v>203</v>
      </c>
      <c r="C9" s="2" t="s">
        <v>28</v>
      </c>
      <c r="D9" s="7">
        <v>16000</v>
      </c>
      <c r="E9" s="2" t="s">
        <v>1024</v>
      </c>
      <c r="F9" s="2">
        <v>10000</v>
      </c>
      <c r="G9" s="2" t="s">
        <v>85</v>
      </c>
      <c r="H9" s="2" t="s">
        <v>1025</v>
      </c>
      <c r="I9" s="2" t="s">
        <v>1018</v>
      </c>
      <c r="J9" s="2" t="s">
        <v>85</v>
      </c>
      <c r="K9" s="3" t="s">
        <v>1026</v>
      </c>
      <c r="L9" s="2" t="s">
        <v>1027</v>
      </c>
      <c r="M9" s="2" t="s">
        <v>36</v>
      </c>
      <c r="O9" s="2" t="s">
        <v>36</v>
      </c>
      <c r="P9" s="2" t="s">
        <v>211</v>
      </c>
      <c r="Q9" s="2" t="s">
        <v>25</v>
      </c>
      <c r="R9" s="2" t="s">
        <v>1028</v>
      </c>
      <c r="S9" s="4" t="s">
        <v>1029</v>
      </c>
      <c r="T9" s="6" t="str">
        <f>HYPERLINK("https://drive.google.com/a/hardin.kyschools.us/file/d/1LoeyFkgBmhirpUnnGtd95NPyTjOMMCXO/view?usp=drivesdk","boosterthon Lincoln Trail")</f>
        <v>boosterthon Lincoln Trail</v>
      </c>
      <c r="U9" s="2" t="s">
        <v>1023</v>
      </c>
    </row>
    <row r="10" spans="1:21" ht="15.75" customHeight="1">
      <c r="A10" s="1">
        <v>43843.471209814816</v>
      </c>
      <c r="B10" s="2" t="s">
        <v>38</v>
      </c>
      <c r="C10" s="2" t="s">
        <v>28</v>
      </c>
      <c r="D10" s="7">
        <v>12750</v>
      </c>
      <c r="E10" s="2" t="s">
        <v>1030</v>
      </c>
      <c r="F10" s="2">
        <v>1000</v>
      </c>
      <c r="G10" s="2" t="s">
        <v>85</v>
      </c>
      <c r="H10" s="2" t="s">
        <v>1031</v>
      </c>
      <c r="I10" s="2" t="s">
        <v>1032</v>
      </c>
      <c r="J10" s="2" t="s">
        <v>734</v>
      </c>
      <c r="K10" s="2" t="s">
        <v>1033</v>
      </c>
      <c r="L10" s="2" t="s">
        <v>85</v>
      </c>
      <c r="M10" s="2" t="s">
        <v>36</v>
      </c>
      <c r="P10" s="2" t="s">
        <v>736</v>
      </c>
      <c r="Q10" s="2" t="s">
        <v>25</v>
      </c>
      <c r="R10" s="2" t="s">
        <v>1034</v>
      </c>
      <c r="S10" s="4" t="s">
        <v>1035</v>
      </c>
      <c r="T10" s="6" t="str">
        <f>HYPERLINK("https://drive.google.com/a/hardin.kyschools.us/file/d/1TjApnojhW3PurBX0Zix1k3HUmbegko-J/view?usp=drivesdk","Square 1 Art Creekside")</f>
        <v>Square 1 Art Creekside</v>
      </c>
      <c r="U10" s="2" t="s">
        <v>1036</v>
      </c>
    </row>
    <row r="11" spans="1:21" ht="15.75" customHeight="1">
      <c r="A11" s="1">
        <v>43843.472985092594</v>
      </c>
      <c r="B11" s="2" t="s">
        <v>38</v>
      </c>
      <c r="C11" s="2" t="s">
        <v>28</v>
      </c>
      <c r="D11" s="7">
        <v>12750</v>
      </c>
      <c r="E11" s="2" t="s">
        <v>1037</v>
      </c>
      <c r="F11" s="2">
        <v>250</v>
      </c>
      <c r="G11" s="2" t="s">
        <v>85</v>
      </c>
      <c r="H11" s="2" t="s">
        <v>1038</v>
      </c>
      <c r="I11" s="2" t="s">
        <v>1039</v>
      </c>
      <c r="J11" s="2" t="s">
        <v>734</v>
      </c>
      <c r="K11" s="2" t="s">
        <v>1040</v>
      </c>
      <c r="L11" s="2" t="s">
        <v>1041</v>
      </c>
      <c r="M11" s="2" t="s">
        <v>36</v>
      </c>
      <c r="P11" s="2" t="s">
        <v>736</v>
      </c>
      <c r="Q11" s="2" t="s">
        <v>25</v>
      </c>
      <c r="R11" s="2" t="s">
        <v>1042</v>
      </c>
      <c r="S11" s="4" t="s">
        <v>1043</v>
      </c>
      <c r="T11" s="6" t="str">
        <f>HYPERLINK("https://drive.google.com/a/hardin.kyschools.us/file/d/1pQHKTp5tPuGdguyWZVngn8haLaCnUt9E/view?usp=drivesdk","Gatti's Spirit Night Creekside")</f>
        <v>Gatti's Spirit Night Creekside</v>
      </c>
      <c r="U11" s="2" t="s">
        <v>1036</v>
      </c>
    </row>
    <row r="12" spans="1:21" ht="15.75" customHeight="1">
      <c r="A12" s="1">
        <v>43844.46151688657</v>
      </c>
      <c r="B12" s="2" t="s">
        <v>290</v>
      </c>
      <c r="C12" s="2" t="s">
        <v>39</v>
      </c>
      <c r="D12" s="2">
        <v>6453</v>
      </c>
      <c r="E12" s="2" t="s">
        <v>1044</v>
      </c>
      <c r="F12" s="2">
        <v>1000</v>
      </c>
      <c r="G12" s="2" t="s">
        <v>292</v>
      </c>
      <c r="H12" s="2" t="s">
        <v>1045</v>
      </c>
      <c r="I12" s="2" t="s">
        <v>122</v>
      </c>
      <c r="J12" s="2" t="s">
        <v>1046</v>
      </c>
      <c r="K12" s="3" t="s">
        <v>1047</v>
      </c>
      <c r="L12" s="2" t="s">
        <v>292</v>
      </c>
      <c r="M12" s="2" t="s">
        <v>36</v>
      </c>
      <c r="O12" s="2" t="s">
        <v>36</v>
      </c>
      <c r="P12" s="2" t="s">
        <v>298</v>
      </c>
      <c r="Q12" s="2" t="s">
        <v>25</v>
      </c>
      <c r="R12" s="2" t="s">
        <v>1048</v>
      </c>
      <c r="S12" s="4" t="s">
        <v>1049</v>
      </c>
      <c r="T12" s="6" t="str">
        <f>HYPERLINK("https://drive.google.com/a/hardin.kyschools.us/file/d/1X3BhdzGQEYloz0Xr5MuEnhD-ZYGiA7CO/view?usp=drivesdk","Cap and Gown Pictures North Park")</f>
        <v>Cap and Gown Pictures North Park</v>
      </c>
      <c r="U12" s="2" t="s">
        <v>1050</v>
      </c>
    </row>
  </sheetData>
  <sheetProtection/>
  <hyperlinks>
    <hyperlink ref="S2" r:id="rId1" display="https://drive.google.com/a/hardin.kyschools.us/file/d/17QgIbNBG2kcFCagliiPzAaRn_6fxYYFi/view?usp=drivesdk"/>
    <hyperlink ref="S3" r:id="rId2" display="https://drive.google.com/a/hardin.kyschools.us/file/d/11ubarmexaLVoQz98elK3whfl0G_FvBcU/view?usp=drivesdk"/>
    <hyperlink ref="S4" r:id="rId3" display="https://drive.google.com/a/hardin.kyschools.us/file/d/1-ay4oRHoOIJn5Xq7my9SjS8f5Z7IDwJK/view?usp=drivesdk"/>
    <hyperlink ref="S5" r:id="rId4" display="https://drive.google.com/a/hardin.kyschools.us/file/d/1axKXhwKR9QcUrwiUHlhpSDEr6DCb33_U/view?usp=drivesdk"/>
    <hyperlink ref="S6" r:id="rId5" display="https://drive.google.com/a/hardin.kyschools.us/file/d/1SfE00WCOSXxg4HoiayQZZ9uJONldVxOJ/view?usp=drivesdk"/>
    <hyperlink ref="S7" r:id="rId6" display="https://drive.google.com/a/hardin.kyschools.us/file/d/1-pCKlWcuQU_AweyM0N3WeEVBJSS3slJ3/view?usp=drivesdk"/>
    <hyperlink ref="S8" r:id="rId7" display="https://drive.google.com/a/hardin.kyschools.us/file/d/1p88uuOwTOUlGJU74oVuNGPHvEFKJatPe/view?usp=drivesdk"/>
    <hyperlink ref="S9" r:id="rId8" display="https://drive.google.com/a/hardin.kyschools.us/file/d/1LoeyFkgBmhirpUnnGtd95NPyTjOMMCXO/view?usp=drivesdk"/>
    <hyperlink ref="S10" r:id="rId9" display="https://drive.google.com/a/hardin.kyschools.us/file/d/1TjApnojhW3PurBX0Zix1k3HUmbegko-J/view?usp=drivesdk"/>
    <hyperlink ref="S11" r:id="rId10" display="https://drive.google.com/a/hardin.kyschools.us/file/d/1pQHKTp5tPuGdguyWZVngn8haLaCnUt9E/view?usp=drivesdk"/>
    <hyperlink ref="S12" r:id="rId11" display="https://drive.google.com/a/hardin.kyschools.us/file/d/1X3BhdzGQEYloz0Xr5MuEnhD-ZYGiA7CO/view?usp=drivesdk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26" width="21.57421875" style="0" customWidth="1"/>
  </cols>
  <sheetData>
    <row r="1" spans="1:21" ht="15.75" customHeight="1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967</v>
      </c>
      <c r="L1" s="2" t="s">
        <v>11</v>
      </c>
      <c r="M1" t="s">
        <v>12</v>
      </c>
      <c r="N1" t="s">
        <v>13</v>
      </c>
      <c r="O1" t="s">
        <v>14</v>
      </c>
      <c r="P1" s="8" t="s">
        <v>15</v>
      </c>
      <c r="Q1" t="s">
        <v>16</v>
      </c>
      <c r="R1" s="5" t="s">
        <v>220</v>
      </c>
      <c r="S1" s="5" t="s">
        <v>221</v>
      </c>
      <c r="T1" s="5" t="s">
        <v>222</v>
      </c>
      <c r="U1" s="5" t="s">
        <v>223</v>
      </c>
    </row>
    <row r="2" spans="1:21" ht="15.75" customHeight="1">
      <c r="A2" s="1">
        <v>43703.636450694445</v>
      </c>
      <c r="B2" s="2" t="s">
        <v>347</v>
      </c>
      <c r="C2" s="2" t="s">
        <v>28</v>
      </c>
      <c r="D2" s="2">
        <v>3000</v>
      </c>
      <c r="E2" s="2" t="s">
        <v>1051</v>
      </c>
      <c r="F2" s="2">
        <v>2500</v>
      </c>
      <c r="G2" s="2" t="s">
        <v>1052</v>
      </c>
      <c r="H2" s="2" t="s">
        <v>1053</v>
      </c>
      <c r="I2" s="2" t="s">
        <v>1054</v>
      </c>
      <c r="J2" s="2" t="s">
        <v>1055</v>
      </c>
      <c r="K2" s="2" t="s">
        <v>1056</v>
      </c>
      <c r="L2" s="2" t="s">
        <v>1057</v>
      </c>
      <c r="M2" s="2" t="s">
        <v>36</v>
      </c>
      <c r="O2" s="2" t="s">
        <v>36</v>
      </c>
      <c r="P2" s="8" t="s">
        <v>354</v>
      </c>
      <c r="Q2" s="9">
        <v>43727</v>
      </c>
      <c r="R2" s="2" t="s">
        <v>1058</v>
      </c>
      <c r="S2" s="4" t="s">
        <v>1059</v>
      </c>
      <c r="T2" s="6" t="str">
        <f>HYPERLINK("https://drive.google.com/a/hardin.kyschools.us/file/d/14ZGoKDR0YAeOz_CZQdtv3fBF8htzCDPS/view?usp=drivesdk","&lt;&lt;Fundraising Activity &gt;&gt; EHMS")</f>
        <v>&lt;&lt;Fundraising Activity &gt;&gt; EHMS</v>
      </c>
      <c r="U2" s="2" t="s">
        <v>1060</v>
      </c>
    </row>
    <row r="3" spans="1:21" ht="15.75" customHeight="1">
      <c r="A3" s="1">
        <v>43718.59185387731</v>
      </c>
      <c r="B3" s="2" t="s">
        <v>347</v>
      </c>
      <c r="C3" s="2" t="s">
        <v>28</v>
      </c>
      <c r="D3" s="10">
        <v>4000</v>
      </c>
      <c r="E3" s="2" t="s">
        <v>1061</v>
      </c>
      <c r="F3" s="2">
        <v>1500</v>
      </c>
      <c r="G3" s="2" t="s">
        <v>1062</v>
      </c>
      <c r="H3" s="2" t="s">
        <v>1063</v>
      </c>
      <c r="I3" s="2" t="s">
        <v>1064</v>
      </c>
      <c r="J3" s="2" t="s">
        <v>1062</v>
      </c>
      <c r="K3" s="2" t="s">
        <v>1065</v>
      </c>
      <c r="L3" s="2" t="s">
        <v>1066</v>
      </c>
      <c r="M3" s="2" t="s">
        <v>36</v>
      </c>
      <c r="O3" s="2" t="s">
        <v>36</v>
      </c>
      <c r="P3" s="2" t="s">
        <v>354</v>
      </c>
      <c r="Q3" s="9">
        <v>43727</v>
      </c>
      <c r="R3" s="2" t="s">
        <v>1067</v>
      </c>
      <c r="S3" s="4" t="s">
        <v>1068</v>
      </c>
      <c r="T3" s="6" t="str">
        <f>HYPERLINK("https://drive.google.com/a/hardin.kyschools.us/file/d/16qLgNTLVwpwcvUxpG4KKnVpPr_FZFN82/view?usp=drivesdk","&lt;&lt;Fundraising Activity &gt;&gt; EHMS")</f>
        <v>&lt;&lt;Fundraising Activity &gt;&gt; EHMS</v>
      </c>
      <c r="U3" s="2" t="s">
        <v>1060</v>
      </c>
    </row>
    <row r="4" spans="1:21" ht="15.75" customHeight="1">
      <c r="A4" s="1">
        <v>43703.478448379625</v>
      </c>
      <c r="B4" s="2" t="s">
        <v>347</v>
      </c>
      <c r="C4" s="2" t="s">
        <v>28</v>
      </c>
      <c r="D4" s="2">
        <v>3000</v>
      </c>
      <c r="E4" s="2" t="s">
        <v>605</v>
      </c>
      <c r="F4" s="2">
        <v>5000</v>
      </c>
      <c r="G4" s="2" t="s">
        <v>1069</v>
      </c>
      <c r="H4" s="2" t="s">
        <v>1070</v>
      </c>
      <c r="I4" s="2" t="s">
        <v>1071</v>
      </c>
      <c r="J4" s="2" t="s">
        <v>1052</v>
      </c>
      <c r="K4" s="3" t="s">
        <v>1072</v>
      </c>
      <c r="L4" s="2" t="s">
        <v>1073</v>
      </c>
      <c r="M4" s="2" t="s">
        <v>36</v>
      </c>
      <c r="O4" s="2" t="s">
        <v>36</v>
      </c>
      <c r="P4" s="8" t="s">
        <v>354</v>
      </c>
      <c r="Q4" s="9">
        <v>43727</v>
      </c>
      <c r="R4" s="2" t="s">
        <v>1074</v>
      </c>
      <c r="S4" s="4" t="s">
        <v>1075</v>
      </c>
      <c r="T4" s="6" t="str">
        <f>HYPERLINK("https://drive.google.com/a/hardin.kyschools.us/file/d/15iwUbzSz-gdpDRetto-pkeMX80lpK9dM/view?usp=drivesdk","&lt;&lt;Fundraising Activity &gt;&gt; EHMS")</f>
        <v>&lt;&lt;Fundraising Activity &gt;&gt; EHMS</v>
      </c>
      <c r="U4" s="2" t="s">
        <v>1060</v>
      </c>
    </row>
    <row r="5" spans="1:21" ht="15.75" customHeight="1">
      <c r="A5" s="1">
        <v>43713.34092675926</v>
      </c>
      <c r="B5" s="2" t="s">
        <v>83</v>
      </c>
      <c r="C5" s="2" t="s">
        <v>18</v>
      </c>
      <c r="D5" s="2">
        <v>601.35</v>
      </c>
      <c r="E5" s="2" t="s">
        <v>1076</v>
      </c>
      <c r="F5" s="2">
        <v>300</v>
      </c>
      <c r="G5" s="2" t="s">
        <v>160</v>
      </c>
      <c r="H5" s="2" t="s">
        <v>1077</v>
      </c>
      <c r="I5" s="2" t="s">
        <v>1078</v>
      </c>
      <c r="J5" s="2" t="s">
        <v>1079</v>
      </c>
      <c r="K5" s="2" t="s">
        <v>1080</v>
      </c>
      <c r="L5" s="2" t="s">
        <v>160</v>
      </c>
      <c r="M5" s="2" t="s">
        <v>36</v>
      </c>
      <c r="O5" s="2" t="s">
        <v>36</v>
      </c>
      <c r="P5" s="2" t="s">
        <v>91</v>
      </c>
      <c r="Q5" s="9">
        <v>43727</v>
      </c>
      <c r="R5" s="2" t="s">
        <v>1081</v>
      </c>
      <c r="S5" s="4" t="s">
        <v>1082</v>
      </c>
      <c r="T5" s="6" t="str">
        <f>HYPERLINK("https://drive.google.com/a/hardin.kyschools.us/file/d/1e_pa9av4-9ReNoNCVmZfC7WxO1lEuub0/view?usp=drivesdk","&lt;&lt;Fundraising Activity &gt;&gt; GC Burkhead")</f>
        <v>&lt;&lt;Fundraising Activity &gt;&gt; GC Burkhead</v>
      </c>
      <c r="U5" s="2" t="s">
        <v>1083</v>
      </c>
    </row>
    <row r="6" spans="1:21" ht="15.75" customHeight="1">
      <c r="A6" s="1">
        <v>43713.342992210644</v>
      </c>
      <c r="B6" s="2" t="s">
        <v>83</v>
      </c>
      <c r="C6" s="2" t="s">
        <v>28</v>
      </c>
      <c r="D6" s="11">
        <v>12000</v>
      </c>
      <c r="E6" s="2" t="s">
        <v>1084</v>
      </c>
      <c r="F6" s="2">
        <v>500</v>
      </c>
      <c r="G6" s="2" t="s">
        <v>1085</v>
      </c>
      <c r="H6" s="2" t="s">
        <v>1086</v>
      </c>
      <c r="I6" s="2" t="s">
        <v>1087</v>
      </c>
      <c r="J6" s="2" t="s">
        <v>161</v>
      </c>
      <c r="K6" s="2" t="s">
        <v>1088</v>
      </c>
      <c r="L6" s="2" t="s">
        <v>1085</v>
      </c>
      <c r="M6" s="2" t="s">
        <v>36</v>
      </c>
      <c r="O6" s="2" t="s">
        <v>36</v>
      </c>
      <c r="P6" s="2" t="s">
        <v>91</v>
      </c>
      <c r="Q6" s="9">
        <v>43727</v>
      </c>
      <c r="R6" s="2" t="s">
        <v>1089</v>
      </c>
      <c r="S6" s="4" t="s">
        <v>1090</v>
      </c>
      <c r="T6" s="6" t="str">
        <f>HYPERLINK("https://drive.google.com/a/hardin.kyschools.us/file/d/1kjGUoc-njgNKkp9LgMLIVcsyZyT8cMp2/view?usp=drivesdk","&lt;&lt;Fundraising Activity &gt;&gt; GC Burkhead")</f>
        <v>&lt;&lt;Fundraising Activity &gt;&gt; GC Burkhead</v>
      </c>
      <c r="U6" s="2" t="s">
        <v>1091</v>
      </c>
    </row>
    <row r="7" spans="1:21" ht="15.75" customHeight="1">
      <c r="A7" s="1">
        <v>43699.42954565972</v>
      </c>
      <c r="B7" s="2" t="s">
        <v>83</v>
      </c>
      <c r="C7" s="2" t="s">
        <v>28</v>
      </c>
      <c r="D7" s="2">
        <v>12000</v>
      </c>
      <c r="E7" s="2" t="s">
        <v>1092</v>
      </c>
      <c r="F7" s="2">
        <v>1100</v>
      </c>
      <c r="G7" s="2" t="s">
        <v>1085</v>
      </c>
      <c r="H7" s="2" t="s">
        <v>1093</v>
      </c>
      <c r="I7" s="2" t="s">
        <v>1094</v>
      </c>
      <c r="J7" s="2" t="s">
        <v>161</v>
      </c>
      <c r="K7" s="2" t="s">
        <v>1095</v>
      </c>
      <c r="L7" s="2" t="s">
        <v>1085</v>
      </c>
      <c r="M7" s="2" t="s">
        <v>36</v>
      </c>
      <c r="O7" s="2" t="s">
        <v>36</v>
      </c>
      <c r="P7" s="8" t="s">
        <v>91</v>
      </c>
      <c r="Q7" s="9">
        <v>43727</v>
      </c>
      <c r="R7" s="2" t="s">
        <v>1096</v>
      </c>
      <c r="S7" s="4" t="s">
        <v>1097</v>
      </c>
      <c r="T7" s="6" t="str">
        <f>HYPERLINK("https://drive.google.com/a/hardin.kyschools.us/file/d/1iY9tShwWv0Ab6y-xFhIth92fBae46A5p/view?usp=drivesdk","&lt;&lt;Fundraising Activity &gt;&gt; GC Burkhead")</f>
        <v>&lt;&lt;Fundraising Activity &gt;&gt; GC Burkhead</v>
      </c>
      <c r="U7" s="2" t="s">
        <v>1091</v>
      </c>
    </row>
    <row r="8" spans="1:21" ht="15.75" customHeight="1">
      <c r="A8" s="1">
        <v>43699.43048284722</v>
      </c>
      <c r="B8" s="2" t="s">
        <v>83</v>
      </c>
      <c r="C8" s="2" t="s">
        <v>28</v>
      </c>
      <c r="D8" s="2">
        <v>12000</v>
      </c>
      <c r="E8" s="2" t="s">
        <v>1092</v>
      </c>
      <c r="F8" s="2">
        <v>1100</v>
      </c>
      <c r="G8" s="2" t="s">
        <v>1085</v>
      </c>
      <c r="H8" s="2" t="s">
        <v>1098</v>
      </c>
      <c r="I8" s="2" t="s">
        <v>1099</v>
      </c>
      <c r="J8" s="2" t="s">
        <v>161</v>
      </c>
      <c r="K8" s="2" t="s">
        <v>1012</v>
      </c>
      <c r="L8" s="2" t="s">
        <v>1085</v>
      </c>
      <c r="M8" s="2" t="s">
        <v>36</v>
      </c>
      <c r="O8" s="2" t="s">
        <v>36</v>
      </c>
      <c r="P8" s="8" t="s">
        <v>91</v>
      </c>
      <c r="Q8" s="9">
        <v>43727</v>
      </c>
      <c r="R8" s="2" t="s">
        <v>1100</v>
      </c>
      <c r="S8" s="4" t="s">
        <v>1101</v>
      </c>
      <c r="T8" s="6" t="str">
        <f>HYPERLINK("https://drive.google.com/a/hardin.kyschools.us/file/d/1m8FKbFyXGM3nf6HK8DZncF9BqVJCnYo_/view?usp=drivesdk","&lt;&lt;Fundraising Activity &gt;&gt; GC Burkhead")</f>
        <v>&lt;&lt;Fundraising Activity &gt;&gt; GC Burkhead</v>
      </c>
      <c r="U8" s="2" t="s">
        <v>1091</v>
      </c>
    </row>
    <row r="9" spans="1:21" ht="15.75" customHeight="1">
      <c r="A9" s="1">
        <v>43700.57178408565</v>
      </c>
      <c r="B9" s="2" t="s">
        <v>83</v>
      </c>
      <c r="C9" s="2" t="s">
        <v>28</v>
      </c>
      <c r="D9" s="2">
        <v>12000</v>
      </c>
      <c r="E9" s="2" t="s">
        <v>1102</v>
      </c>
      <c r="F9" s="2">
        <v>300</v>
      </c>
      <c r="G9" s="2" t="s">
        <v>1085</v>
      </c>
      <c r="H9" s="2" t="s">
        <v>1086</v>
      </c>
      <c r="I9" s="2" t="s">
        <v>1087</v>
      </c>
      <c r="J9" s="2" t="s">
        <v>161</v>
      </c>
      <c r="K9" s="2" t="s">
        <v>1103</v>
      </c>
      <c r="L9" s="2" t="s">
        <v>1085</v>
      </c>
      <c r="M9" s="2" t="s">
        <v>36</v>
      </c>
      <c r="O9" s="2" t="s">
        <v>36</v>
      </c>
      <c r="P9" s="8" t="s">
        <v>91</v>
      </c>
      <c r="Q9" s="9">
        <v>43727</v>
      </c>
      <c r="R9" s="2" t="s">
        <v>1104</v>
      </c>
      <c r="S9" s="4" t="s">
        <v>1105</v>
      </c>
      <c r="T9" s="6" t="str">
        <f>HYPERLINK("https://drive.google.com/a/hardin.kyschools.us/file/d/1XfeXhcpjekTM0NCC2B38VmrgFkvL5Nh6/view?usp=drivesdk","&lt;&lt;Fundraising Activity &gt;&gt; GC Burkhead")</f>
        <v>&lt;&lt;Fundraising Activity &gt;&gt; GC Burkhead</v>
      </c>
      <c r="U9" s="2" t="s">
        <v>1091</v>
      </c>
    </row>
    <row r="10" spans="1:21" ht="15.75" customHeight="1">
      <c r="A10" s="1">
        <v>43700.572726412036</v>
      </c>
      <c r="B10" s="2" t="s">
        <v>83</v>
      </c>
      <c r="C10" s="2" t="s">
        <v>28</v>
      </c>
      <c r="D10" s="2">
        <v>12000</v>
      </c>
      <c r="E10" s="2" t="s">
        <v>1106</v>
      </c>
      <c r="F10" s="2">
        <v>3000</v>
      </c>
      <c r="G10" s="2" t="s">
        <v>1085</v>
      </c>
      <c r="H10" s="2" t="s">
        <v>1086</v>
      </c>
      <c r="I10" s="2" t="s">
        <v>1107</v>
      </c>
      <c r="J10" s="2" t="s">
        <v>161</v>
      </c>
      <c r="K10" s="2" t="s">
        <v>1108</v>
      </c>
      <c r="L10" s="2" t="s">
        <v>1085</v>
      </c>
      <c r="M10" s="2" t="s">
        <v>36</v>
      </c>
      <c r="O10" s="2" t="s">
        <v>36</v>
      </c>
      <c r="P10" s="8" t="s">
        <v>91</v>
      </c>
      <c r="Q10" s="9">
        <v>43727</v>
      </c>
      <c r="R10" s="2" t="s">
        <v>1109</v>
      </c>
      <c r="S10" s="4" t="s">
        <v>1110</v>
      </c>
      <c r="T10" s="6" t="str">
        <f>HYPERLINK("https://drive.google.com/a/hardin.kyschools.us/file/d/1JijdZV7CokA_5toEp_S90JKLkL6l7PKr/view?usp=drivesdk","&lt;&lt;Fundraising Activity &gt;&gt; GC Burkhead")</f>
        <v>&lt;&lt;Fundraising Activity &gt;&gt; GC Burkhead</v>
      </c>
      <c r="U10" s="2" t="s">
        <v>1091</v>
      </c>
    </row>
    <row r="11" spans="1:21" ht="15.75" customHeight="1">
      <c r="A11" s="1">
        <v>43698.53439987269</v>
      </c>
      <c r="B11" s="2" t="s">
        <v>203</v>
      </c>
      <c r="C11" s="2" t="s">
        <v>28</v>
      </c>
      <c r="D11" s="2">
        <v>128655</v>
      </c>
      <c r="E11" s="2" t="s">
        <v>1111</v>
      </c>
      <c r="F11" s="2">
        <v>1000</v>
      </c>
      <c r="G11" s="2" t="s">
        <v>1112</v>
      </c>
      <c r="H11" s="2" t="s">
        <v>1113</v>
      </c>
      <c r="I11" s="2" t="s">
        <v>1114</v>
      </c>
      <c r="J11" s="2" t="s">
        <v>1115</v>
      </c>
      <c r="K11" s="2" t="s">
        <v>1116</v>
      </c>
      <c r="L11" s="2" t="s">
        <v>1112</v>
      </c>
      <c r="M11" s="2" t="s">
        <v>36</v>
      </c>
      <c r="O11" s="2" t="s">
        <v>36</v>
      </c>
      <c r="P11" s="8" t="s">
        <v>211</v>
      </c>
      <c r="Q11" s="9">
        <v>43727</v>
      </c>
      <c r="R11" s="2" t="s">
        <v>1117</v>
      </c>
      <c r="S11" s="4" t="s">
        <v>1118</v>
      </c>
      <c r="T11" s="6" t="str">
        <f>HYPERLINK("https://drive.google.com/a/hardin.kyschools.us/file/d/1NvYq3xzBK9lhj60pmqW9XnCew4ayu_45/view?usp=drivesdk","&lt;&lt;Fundraising Activity &gt;&gt; Lincoln Trail")</f>
        <v>&lt;&lt;Fundraising Activity &gt;&gt; Lincoln Trail</v>
      </c>
      <c r="U11" s="2" t="s">
        <v>1119</v>
      </c>
    </row>
    <row r="12" spans="1:21" ht="15.75" customHeight="1">
      <c r="A12" s="1">
        <v>43698.5358999537</v>
      </c>
      <c r="B12" s="2" t="s">
        <v>203</v>
      </c>
      <c r="C12" s="2" t="s">
        <v>28</v>
      </c>
      <c r="D12" s="2">
        <v>128655</v>
      </c>
      <c r="E12" s="2" t="s">
        <v>1120</v>
      </c>
      <c r="F12" s="2">
        <v>300</v>
      </c>
      <c r="G12" s="2" t="s">
        <v>1112</v>
      </c>
      <c r="H12" s="2" t="s">
        <v>1121</v>
      </c>
      <c r="I12" s="2" t="s">
        <v>1122</v>
      </c>
      <c r="J12" s="2" t="s">
        <v>1123</v>
      </c>
      <c r="K12" s="3" t="s">
        <v>1124</v>
      </c>
      <c r="L12" s="2" t="s">
        <v>1112</v>
      </c>
      <c r="M12" s="2" t="s">
        <v>36</v>
      </c>
      <c r="O12" s="2" t="s">
        <v>36</v>
      </c>
      <c r="P12" s="8" t="s">
        <v>211</v>
      </c>
      <c r="Q12" s="9">
        <v>43727</v>
      </c>
      <c r="R12" s="2" t="s">
        <v>1125</v>
      </c>
      <c r="S12" s="4" t="s">
        <v>1126</v>
      </c>
      <c r="T12" s="6" t="str">
        <f>HYPERLINK("https://drive.google.com/a/hardin.kyschools.us/file/d/1oSq0K2JSbYaq9zaI2R99g09z0h083OII/view?usp=drivesdk","&lt;&lt;Fundraising Activity &gt;&gt; Lincoln Trail")</f>
        <v>&lt;&lt;Fundraising Activity &gt;&gt; Lincoln Trail</v>
      </c>
      <c r="U12" s="2" t="s">
        <v>1119</v>
      </c>
    </row>
    <row r="13" spans="1:21" ht="15.75" customHeight="1">
      <c r="A13" s="1">
        <v>43698.53796564815</v>
      </c>
      <c r="B13" s="2" t="s">
        <v>203</v>
      </c>
      <c r="C13" s="2" t="s">
        <v>28</v>
      </c>
      <c r="D13" s="2">
        <v>128655</v>
      </c>
      <c r="E13" s="2" t="s">
        <v>1127</v>
      </c>
      <c r="F13" s="2">
        <v>500</v>
      </c>
      <c r="G13" s="2" t="s">
        <v>1112</v>
      </c>
      <c r="H13" s="2" t="s">
        <v>1121</v>
      </c>
      <c r="I13" s="2" t="s">
        <v>1128</v>
      </c>
      <c r="J13" s="2" t="s">
        <v>1123</v>
      </c>
      <c r="K13" s="3" t="s">
        <v>1129</v>
      </c>
      <c r="L13" s="2" t="s">
        <v>1130</v>
      </c>
      <c r="M13" s="2" t="s">
        <v>36</v>
      </c>
      <c r="O13" s="2" t="s">
        <v>36</v>
      </c>
      <c r="P13" s="8" t="s">
        <v>211</v>
      </c>
      <c r="Q13" s="9">
        <v>43727</v>
      </c>
      <c r="R13" s="2" t="s">
        <v>1131</v>
      </c>
      <c r="S13" s="4" t="s">
        <v>1132</v>
      </c>
      <c r="T13" s="6" t="str">
        <f>HYPERLINK("https://drive.google.com/a/hardin.kyschools.us/file/d/13ir0qGh6d39tjjFBpW4Vb1zyZEaYbvB-/view?usp=drivesdk","&lt;&lt;Fundraising Activity &gt;&gt; Lincoln Trail")</f>
        <v>&lt;&lt;Fundraising Activity &gt;&gt; Lincoln Trail</v>
      </c>
      <c r="U13" s="2" t="s">
        <v>1119</v>
      </c>
    </row>
    <row r="14" spans="1:21" ht="15.75" customHeight="1">
      <c r="A14" s="1">
        <v>43712.34559174768</v>
      </c>
      <c r="B14" s="2" t="s">
        <v>550</v>
      </c>
      <c r="C14" s="2" t="s">
        <v>18</v>
      </c>
      <c r="D14" s="11">
        <v>13888.19</v>
      </c>
      <c r="E14" s="2" t="s">
        <v>551</v>
      </c>
      <c r="F14" s="2">
        <v>500</v>
      </c>
      <c r="G14" s="2" t="s">
        <v>1133</v>
      </c>
      <c r="H14" s="2" t="s">
        <v>1134</v>
      </c>
      <c r="I14" s="2" t="s">
        <v>1135</v>
      </c>
      <c r="J14" s="2" t="s">
        <v>1136</v>
      </c>
      <c r="K14" s="2" t="s">
        <v>1137</v>
      </c>
      <c r="L14" s="2" t="s">
        <v>1138</v>
      </c>
      <c r="M14" s="2" t="s">
        <v>25</v>
      </c>
      <c r="N14" s="2" t="s">
        <v>556</v>
      </c>
      <c r="O14" s="2" t="s">
        <v>25</v>
      </c>
      <c r="P14" s="2" t="s">
        <v>1139</v>
      </c>
      <c r="Q14" s="9">
        <v>43727</v>
      </c>
      <c r="R14" s="2" t="s">
        <v>1140</v>
      </c>
      <c r="S14" s="4" t="s">
        <v>1141</v>
      </c>
      <c r="T14" s="6" t="str">
        <f>HYPERLINK("https://drive.google.com/a/hardin.kyschools.us/file/d/1QgZ1zuyHM1SyTxI5nWqnHlKPmcq2JHWB/view?usp=drivesdk","&lt;&lt;Fundraising Activity &gt;&gt; Rineyville")</f>
        <v>&lt;&lt;Fundraising Activity &gt;&gt; Rineyville</v>
      </c>
      <c r="U14" s="2" t="s">
        <v>1142</v>
      </c>
    </row>
    <row r="15" spans="1:21" ht="15.75" customHeight="1">
      <c r="A15" s="1">
        <v>43717.41694940972</v>
      </c>
      <c r="B15" s="2" t="s">
        <v>550</v>
      </c>
      <c r="C15" s="2" t="s">
        <v>39</v>
      </c>
      <c r="D15" s="2">
        <v>8843.88</v>
      </c>
      <c r="E15" s="2" t="s">
        <v>624</v>
      </c>
      <c r="F15" s="2">
        <v>550</v>
      </c>
      <c r="G15" s="2" t="s">
        <v>562</v>
      </c>
      <c r="H15" s="2" t="s">
        <v>1143</v>
      </c>
      <c r="I15" s="2" t="s">
        <v>1144</v>
      </c>
      <c r="J15" s="2" t="s">
        <v>572</v>
      </c>
      <c r="K15" s="2" t="s">
        <v>1145</v>
      </c>
      <c r="L15" s="2" t="s">
        <v>562</v>
      </c>
      <c r="M15" s="2" t="s">
        <v>36</v>
      </c>
      <c r="O15" s="2" t="s">
        <v>36</v>
      </c>
      <c r="P15" s="2" t="s">
        <v>1139</v>
      </c>
      <c r="Q15" s="9">
        <v>43727</v>
      </c>
      <c r="R15" s="2" t="s">
        <v>1146</v>
      </c>
      <c r="S15" s="4" t="s">
        <v>1147</v>
      </c>
      <c r="T15" s="6" t="str">
        <f>HYPERLINK("https://drive.google.com/a/hardin.kyschools.us/file/d/12ukDFyFNvUdUOw5-Xdizxiw1tSwi6ZKP/view?usp=drivesdk","&lt;&lt;Fundraising Activity &gt;&gt; Rineyville")</f>
        <v>&lt;&lt;Fundraising Activity &gt;&gt; Rineyville</v>
      </c>
      <c r="U15" s="2" t="s">
        <v>1142</v>
      </c>
    </row>
    <row r="16" spans="1:21" ht="15.75" customHeight="1">
      <c r="A16" s="1">
        <v>43720.49366782408</v>
      </c>
      <c r="B16" s="2" t="s">
        <v>550</v>
      </c>
      <c r="C16" s="2" t="s">
        <v>28</v>
      </c>
      <c r="D16" s="2">
        <v>1500</v>
      </c>
      <c r="E16" s="2" t="s">
        <v>1148</v>
      </c>
      <c r="F16" s="2">
        <v>500</v>
      </c>
      <c r="G16" s="2" t="s">
        <v>85</v>
      </c>
      <c r="H16" s="2" t="s">
        <v>1149</v>
      </c>
      <c r="I16" s="2" t="s">
        <v>1150</v>
      </c>
      <c r="J16" s="2" t="s">
        <v>572</v>
      </c>
      <c r="K16" s="3" t="s">
        <v>1151</v>
      </c>
      <c r="L16" s="2" t="s">
        <v>1152</v>
      </c>
      <c r="M16" s="2" t="s">
        <v>36</v>
      </c>
      <c r="P16" s="2" t="s">
        <v>1139</v>
      </c>
      <c r="Q16" s="9">
        <v>43727</v>
      </c>
      <c r="R16" s="2" t="s">
        <v>1153</v>
      </c>
      <c r="S16" s="4" t="s">
        <v>1154</v>
      </c>
      <c r="T16" s="6" t="str">
        <f>HYPERLINK("https://drive.google.com/a/hardin.kyschools.us/file/d/1K7jcXDXL28_Zg6hN3Lte-T1AU4Y27o8Q/view?usp=drivesdk","&lt;&lt;Fundraising Activity &gt;&gt; Rineyville")</f>
        <v>&lt;&lt;Fundraising Activity &gt;&gt; Rineyville</v>
      </c>
      <c r="U16" s="2" t="s">
        <v>1155</v>
      </c>
    </row>
    <row r="17" ht="15.75" customHeight="1">
      <c r="P17" s="12"/>
    </row>
    <row r="18" ht="15.75" customHeight="1">
      <c r="P18" s="12"/>
    </row>
    <row r="19" ht="15.75" customHeight="1">
      <c r="P19" s="12"/>
    </row>
    <row r="20" ht="15.75" customHeight="1">
      <c r="P20" s="12"/>
    </row>
    <row r="21" ht="15.75" customHeight="1">
      <c r="P21" s="12"/>
    </row>
    <row r="22" ht="15.75" customHeight="1">
      <c r="P22" s="12"/>
    </row>
    <row r="23" ht="15.75" customHeight="1">
      <c r="P23" s="12"/>
    </row>
    <row r="24" ht="15.75" customHeight="1">
      <c r="P24" s="12"/>
    </row>
    <row r="25" ht="15.75" customHeight="1">
      <c r="P25" s="12"/>
    </row>
    <row r="26" ht="15.75" customHeight="1">
      <c r="P26" s="12"/>
    </row>
    <row r="27" ht="15.75" customHeight="1">
      <c r="P27" s="12"/>
    </row>
    <row r="28" ht="15.75" customHeight="1">
      <c r="P28" s="12"/>
    </row>
    <row r="29" ht="15.75" customHeight="1">
      <c r="P29" s="12"/>
    </row>
    <row r="30" ht="15.75" customHeight="1">
      <c r="P30" s="12"/>
    </row>
    <row r="31" ht="15.75" customHeight="1">
      <c r="P31" s="12"/>
    </row>
    <row r="32" ht="15.75" customHeight="1">
      <c r="P32" s="12"/>
    </row>
    <row r="33" ht="15.75" customHeight="1">
      <c r="P33" s="12"/>
    </row>
    <row r="34" ht="15.75" customHeight="1">
      <c r="P34" s="12"/>
    </row>
    <row r="35" ht="15.75" customHeight="1">
      <c r="P35" s="12"/>
    </row>
    <row r="36" ht="15.75" customHeight="1">
      <c r="P36" s="12"/>
    </row>
    <row r="37" ht="15.75" customHeight="1">
      <c r="P37" s="12"/>
    </row>
    <row r="38" ht="15.75" customHeight="1">
      <c r="P38" s="12"/>
    </row>
    <row r="39" ht="15.75" customHeight="1">
      <c r="P39" s="12"/>
    </row>
    <row r="40" ht="12.75">
      <c r="P40" s="12"/>
    </row>
    <row r="41" ht="12.75">
      <c r="P41" s="12"/>
    </row>
    <row r="42" ht="12.75">
      <c r="P42" s="12"/>
    </row>
    <row r="43" ht="12.75">
      <c r="P43" s="12"/>
    </row>
    <row r="44" ht="12.75">
      <c r="P44" s="12"/>
    </row>
    <row r="45" ht="12.75">
      <c r="P45" s="12"/>
    </row>
    <row r="46" ht="12.75">
      <c r="P46" s="12"/>
    </row>
    <row r="47" ht="12.75">
      <c r="P47" s="12"/>
    </row>
    <row r="48" ht="12.75">
      <c r="P48" s="12"/>
    </row>
    <row r="49" ht="12.75">
      <c r="P49" s="12"/>
    </row>
    <row r="50" ht="12.75">
      <c r="P50" s="12"/>
    </row>
    <row r="51" ht="12.75">
      <c r="P51" s="12"/>
    </row>
    <row r="52" ht="12.75">
      <c r="P52" s="12"/>
    </row>
    <row r="53" ht="12.75">
      <c r="P53" s="12"/>
    </row>
    <row r="54" ht="12.75">
      <c r="P54" s="12"/>
    </row>
    <row r="55" ht="12.75">
      <c r="P55" s="12"/>
    </row>
    <row r="56" ht="12.75">
      <c r="P56" s="12"/>
    </row>
    <row r="57" ht="12.75">
      <c r="P57" s="12"/>
    </row>
    <row r="58" ht="12.75">
      <c r="P58" s="12"/>
    </row>
    <row r="59" ht="12.75">
      <c r="P59" s="12"/>
    </row>
    <row r="60" ht="12.75">
      <c r="P60" s="12"/>
    </row>
    <row r="61" ht="12.75">
      <c r="P61" s="12"/>
    </row>
    <row r="62" ht="12.75">
      <c r="P62" s="12"/>
    </row>
    <row r="63" ht="12.75">
      <c r="P63" s="12"/>
    </row>
    <row r="64" ht="12.75">
      <c r="P64" s="12"/>
    </row>
    <row r="65" ht="12.75">
      <c r="P65" s="12"/>
    </row>
    <row r="66" ht="12.75">
      <c r="P66" s="12"/>
    </row>
    <row r="67" ht="12.75">
      <c r="P67" s="12"/>
    </row>
    <row r="68" ht="12.75">
      <c r="P68" s="12"/>
    </row>
    <row r="69" ht="12.75">
      <c r="P69" s="12"/>
    </row>
    <row r="70" ht="12.75">
      <c r="P70" s="12"/>
    </row>
    <row r="71" ht="12.75">
      <c r="P71" s="12"/>
    </row>
    <row r="72" ht="12.75">
      <c r="P72" s="12"/>
    </row>
    <row r="73" ht="12.75">
      <c r="P73" s="12"/>
    </row>
    <row r="74" ht="12.75">
      <c r="P74" s="12"/>
    </row>
    <row r="75" ht="12.75">
      <c r="P75" s="12"/>
    </row>
    <row r="76" ht="12.75">
      <c r="P76" s="12"/>
    </row>
    <row r="77" ht="12.75">
      <c r="P77" s="12"/>
    </row>
    <row r="78" ht="12.75">
      <c r="P78" s="12"/>
    </row>
    <row r="79" ht="12.75">
      <c r="P79" s="12"/>
    </row>
    <row r="80" ht="12.75">
      <c r="P80" s="12"/>
    </row>
    <row r="81" ht="12.75">
      <c r="P81" s="12"/>
    </row>
    <row r="82" ht="12.75">
      <c r="P82" s="12"/>
    </row>
    <row r="83" ht="12.75">
      <c r="P83" s="12"/>
    </row>
    <row r="84" ht="12.75">
      <c r="P84" s="12"/>
    </row>
    <row r="85" ht="12.75">
      <c r="P85" s="12"/>
    </row>
    <row r="86" ht="12.75">
      <c r="P86" s="12"/>
    </row>
    <row r="87" ht="12.75">
      <c r="P87" s="12"/>
    </row>
    <row r="88" ht="12.75">
      <c r="P88" s="12"/>
    </row>
    <row r="89" ht="12.75">
      <c r="P89" s="12"/>
    </row>
    <row r="90" ht="12.75">
      <c r="P90" s="12"/>
    </row>
    <row r="91" ht="12.75">
      <c r="P91" s="12"/>
    </row>
    <row r="92" ht="12.75">
      <c r="P92" s="12"/>
    </row>
    <row r="93" ht="12.75">
      <c r="P93" s="12"/>
    </row>
    <row r="94" ht="12.75">
      <c r="P94" s="12"/>
    </row>
    <row r="95" ht="12.75">
      <c r="P95" s="12"/>
    </row>
  </sheetData>
  <sheetProtection/>
  <hyperlinks>
    <hyperlink ref="S2" r:id="rId1" display="https://drive.google.com/a/hardin.kyschools.us/file/d/14ZGoKDR0YAeOz_CZQdtv3fBF8htzCDPS/view?usp=drivesdk"/>
    <hyperlink ref="S3" r:id="rId2" display="https://drive.google.com/a/hardin.kyschools.us/file/d/16qLgNTLVwpwcvUxpG4KKnVpPr_FZFN82/view?usp=drivesdk"/>
    <hyperlink ref="S4" r:id="rId3" display="https://drive.google.com/a/hardin.kyschools.us/file/d/15iwUbzSz-gdpDRetto-pkeMX80lpK9dM/view?usp=drivesdk"/>
    <hyperlink ref="S5" r:id="rId4" display="https://drive.google.com/a/hardin.kyschools.us/file/d/1e_pa9av4-9ReNoNCVmZfC7WxO1lEuub0/view?usp=drivesdk"/>
    <hyperlink ref="S6" r:id="rId5" display="https://drive.google.com/a/hardin.kyschools.us/file/d/1kjGUoc-njgNKkp9LgMLIVcsyZyT8cMp2/view?usp=drivesdk"/>
    <hyperlink ref="S7" r:id="rId6" display="https://drive.google.com/a/hardin.kyschools.us/file/d/1iY9tShwWv0Ab6y-xFhIth92fBae46A5p/view?usp=drivesdk"/>
    <hyperlink ref="S8" r:id="rId7" display="https://drive.google.com/a/hardin.kyschools.us/file/d/1m8FKbFyXGM3nf6HK8DZncF9BqVJCnYo_/view?usp=drivesdk"/>
    <hyperlink ref="S9" r:id="rId8" display="https://drive.google.com/a/hardin.kyschools.us/file/d/1XfeXhcpjekTM0NCC2B38VmrgFkvL5Nh6/view?usp=drivesdk"/>
    <hyperlink ref="S10" r:id="rId9" display="https://drive.google.com/a/hardin.kyschools.us/file/d/1JijdZV7CokA_5toEp_S90JKLkL6l7PKr/view?usp=drivesdk"/>
    <hyperlink ref="S11" r:id="rId10" display="https://drive.google.com/a/hardin.kyschools.us/file/d/1NvYq3xzBK9lhj60pmqW9XnCew4ayu_45/view?usp=drivesdk"/>
    <hyperlink ref="S12" r:id="rId11" display="https://drive.google.com/a/hardin.kyschools.us/file/d/1oSq0K2JSbYaq9zaI2R99g09z0h083OII/view?usp=drivesdk"/>
    <hyperlink ref="S13" r:id="rId12" display="https://drive.google.com/a/hardin.kyschools.us/file/d/13ir0qGh6d39tjjFBpW4Vb1zyZEaYbvB-/view?usp=drivesdk"/>
    <hyperlink ref="S14" r:id="rId13" display="https://drive.google.com/a/hardin.kyschools.us/file/d/1QgZ1zuyHM1SyTxI5nWqnHlKPmcq2JHWB/view?usp=drivesdk"/>
    <hyperlink ref="S15" r:id="rId14" display="https://drive.google.com/a/hardin.kyschools.us/file/d/12ukDFyFNvUdUOw5-Xdizxiw1tSwi6ZKP/view?usp=drivesdk"/>
    <hyperlink ref="S16" r:id="rId15" display="https://drive.google.com/a/hardin.kyschools.us/file/d/1K7jcXDXL28_Zg6hN3Lte-T1AU4Y27o8Q/view?usp=drivesdk"/>
  </hyperlink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1" width="15.421875" style="0" customWidth="1"/>
    <col min="2" max="15" width="21.57421875" style="0" customWidth="1"/>
    <col min="16" max="16" width="30.7109375" style="0" customWidth="1"/>
    <col min="17" max="19" width="21.57421875" style="0" customWidth="1"/>
    <col min="20" max="20" width="18.421875" style="0" customWidth="1"/>
    <col min="21" max="21" width="31.7109375" style="0" customWidth="1"/>
  </cols>
  <sheetData>
    <row r="1" spans="1:21" ht="15.75" customHeight="1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967</v>
      </c>
      <c r="L1" s="2" t="s">
        <v>11</v>
      </c>
      <c r="M1" t="s">
        <v>12</v>
      </c>
      <c r="N1" t="s">
        <v>13</v>
      </c>
      <c r="O1" t="s">
        <v>14</v>
      </c>
      <c r="P1" s="2" t="s">
        <v>15</v>
      </c>
      <c r="Q1" t="s">
        <v>16</v>
      </c>
      <c r="R1" s="5" t="s">
        <v>220</v>
      </c>
      <c r="S1" s="5" t="s">
        <v>221</v>
      </c>
      <c r="T1" s="5" t="s">
        <v>222</v>
      </c>
      <c r="U1" s="5" t="s">
        <v>223</v>
      </c>
    </row>
    <row r="2" spans="1:21" ht="15.75" customHeight="1">
      <c r="A2" s="1">
        <v>43677.898921678236</v>
      </c>
      <c r="B2" s="2" t="s">
        <v>17</v>
      </c>
      <c r="C2" s="2" t="s">
        <v>39</v>
      </c>
      <c r="D2" s="13">
        <v>4200</v>
      </c>
      <c r="E2" s="2" t="s">
        <v>417</v>
      </c>
      <c r="F2" s="13">
        <v>1500</v>
      </c>
      <c r="G2" s="2" t="s">
        <v>1156</v>
      </c>
      <c r="H2" s="2" t="s">
        <v>1157</v>
      </c>
      <c r="I2" s="2" t="s">
        <v>420</v>
      </c>
      <c r="J2" s="2" t="s">
        <v>33</v>
      </c>
      <c r="K2" s="2" t="s">
        <v>1158</v>
      </c>
      <c r="L2" s="2" t="s">
        <v>1156</v>
      </c>
      <c r="M2" s="2" t="s">
        <v>36</v>
      </c>
      <c r="O2" s="2" t="s">
        <v>36</v>
      </c>
      <c r="P2" s="2" t="s">
        <v>37</v>
      </c>
      <c r="Q2" s="14">
        <v>43692</v>
      </c>
      <c r="R2" s="2" t="s">
        <v>1159</v>
      </c>
      <c r="S2" s="4" t="s">
        <v>1160</v>
      </c>
      <c r="T2" s="15" t="str">
        <f>HYPERLINK("https://drive.google.com/a/hardin.kyschools.us/file/d/1qJrBwVRuJ08lsByIzxB_7PY3FM5xXQc7/view?usp=drivesdk","&lt;&lt;Name of Fundraiser &gt;&gt; Cecilia Valley")</f>
        <v>&lt;&lt;Name of Fundraiser &gt;&gt; Cecilia Valley</v>
      </c>
      <c r="U2" s="2" t="s">
        <v>1161</v>
      </c>
    </row>
    <row r="3" spans="1:21" ht="15.75" customHeight="1">
      <c r="A3" s="1">
        <v>43677.90115445602</v>
      </c>
      <c r="B3" s="2" t="s">
        <v>17</v>
      </c>
      <c r="C3" s="2" t="s">
        <v>39</v>
      </c>
      <c r="D3" s="13">
        <v>4000</v>
      </c>
      <c r="E3" s="2" t="s">
        <v>184</v>
      </c>
      <c r="F3" s="13">
        <v>2100</v>
      </c>
      <c r="G3" s="2" t="s">
        <v>1162</v>
      </c>
      <c r="H3" s="2" t="s">
        <v>1163</v>
      </c>
      <c r="I3" s="2" t="s">
        <v>433</v>
      </c>
      <c r="J3" s="2" t="s">
        <v>33</v>
      </c>
      <c r="K3" s="2" t="s">
        <v>1164</v>
      </c>
      <c r="L3" s="2" t="s">
        <v>434</v>
      </c>
      <c r="M3" s="2" t="s">
        <v>36</v>
      </c>
      <c r="O3" s="2" t="s">
        <v>36</v>
      </c>
      <c r="P3" s="2" t="s">
        <v>37</v>
      </c>
      <c r="Q3" s="14">
        <v>43692</v>
      </c>
      <c r="R3" s="2" t="s">
        <v>1165</v>
      </c>
      <c r="S3" s="4" t="s">
        <v>1166</v>
      </c>
      <c r="T3" s="15" t="str">
        <f>HYPERLINK("https://drive.google.com/a/hardin.kyschools.us/file/d/1DDldc0HDxlOg-LhLH72YV8-qZMGGk-rc/view?usp=drivesdk","&lt;&lt;Name of Fundraiser &gt;&gt; Cecilia Valley")</f>
        <v>&lt;&lt;Name of Fundraiser &gt;&gt; Cecilia Valley</v>
      </c>
      <c r="U3" s="2" t="s">
        <v>1161</v>
      </c>
    </row>
    <row r="4" spans="1:21" ht="15.75" customHeight="1">
      <c r="A4" s="1">
        <v>43677.90297759259</v>
      </c>
      <c r="B4" s="2" t="s">
        <v>17</v>
      </c>
      <c r="C4" s="2" t="s">
        <v>39</v>
      </c>
      <c r="D4" s="13">
        <v>3500</v>
      </c>
      <c r="E4" s="2" t="s">
        <v>1167</v>
      </c>
      <c r="F4" s="13">
        <v>800</v>
      </c>
      <c r="G4" s="2" t="s">
        <v>1162</v>
      </c>
      <c r="H4" s="2" t="s">
        <v>1163</v>
      </c>
      <c r="I4" s="2" t="s">
        <v>1167</v>
      </c>
      <c r="J4" s="2" t="s">
        <v>33</v>
      </c>
      <c r="K4" s="2" t="s">
        <v>1168</v>
      </c>
      <c r="L4" s="2" t="s">
        <v>434</v>
      </c>
      <c r="M4" s="2" t="s">
        <v>36</v>
      </c>
      <c r="O4" s="2" t="s">
        <v>36</v>
      </c>
      <c r="P4" s="2" t="s">
        <v>37</v>
      </c>
      <c r="Q4" s="14">
        <v>43692</v>
      </c>
      <c r="R4" s="2" t="s">
        <v>1169</v>
      </c>
      <c r="S4" s="4" t="s">
        <v>1170</v>
      </c>
      <c r="T4" s="15" t="str">
        <f>HYPERLINK("https://drive.google.com/a/hardin.kyschools.us/file/d/1jAgE3jM7gkHY49ow2SQ9xK3WAPJilMMl/view?usp=drivesdk","&lt;&lt;Name of Fundraiser &gt;&gt; Cecilia Valley")</f>
        <v>&lt;&lt;Name of Fundraiser &gt;&gt; Cecilia Valley</v>
      </c>
      <c r="U4" s="2" t="s">
        <v>1171</v>
      </c>
    </row>
    <row r="5" spans="1:21" ht="15.75" customHeight="1">
      <c r="A5" s="1">
        <v>43677.90479021991</v>
      </c>
      <c r="B5" s="2" t="s">
        <v>17</v>
      </c>
      <c r="C5" s="2" t="s">
        <v>39</v>
      </c>
      <c r="D5" s="13">
        <v>3500</v>
      </c>
      <c r="E5" s="2" t="s">
        <v>1172</v>
      </c>
      <c r="F5" s="13">
        <v>1000</v>
      </c>
      <c r="G5" s="2" t="s">
        <v>1173</v>
      </c>
      <c r="H5" s="2" t="s">
        <v>432</v>
      </c>
      <c r="I5" s="2" t="s">
        <v>437</v>
      </c>
      <c r="J5" s="2" t="s">
        <v>33</v>
      </c>
      <c r="K5" s="2" t="s">
        <v>1174</v>
      </c>
      <c r="L5" s="2" t="s">
        <v>434</v>
      </c>
      <c r="M5" s="2" t="s">
        <v>36</v>
      </c>
      <c r="O5" s="2" t="s">
        <v>36</v>
      </c>
      <c r="P5" s="2" t="s">
        <v>37</v>
      </c>
      <c r="Q5" s="14">
        <v>43692</v>
      </c>
      <c r="R5" s="2" t="s">
        <v>1175</v>
      </c>
      <c r="S5" s="4" t="s">
        <v>1176</v>
      </c>
      <c r="T5" s="15" t="str">
        <f>HYPERLINK("https://drive.google.com/a/hardin.kyschools.us/file/d/12PhZa-S9NpbV0mb_KnHHFftBqH4-oblG/view?usp=drivesdk","&lt;&lt;Name of Fundraiser &gt;&gt; Cecilia Valley")</f>
        <v>&lt;&lt;Name of Fundraiser &gt;&gt; Cecilia Valley</v>
      </c>
      <c r="U5" s="2" t="s">
        <v>1171</v>
      </c>
    </row>
    <row r="6" spans="1:21" ht="15.75" customHeight="1">
      <c r="A6" s="1">
        <v>43677.906366875</v>
      </c>
      <c r="B6" s="2" t="s">
        <v>17</v>
      </c>
      <c r="C6" s="2" t="s">
        <v>28</v>
      </c>
      <c r="D6" s="13">
        <v>22000</v>
      </c>
      <c r="E6" s="2" t="s">
        <v>1177</v>
      </c>
      <c r="F6" s="13">
        <v>2000</v>
      </c>
      <c r="G6" s="2" t="s">
        <v>30</v>
      </c>
      <c r="H6" s="2" t="s">
        <v>1178</v>
      </c>
      <c r="I6" s="2" t="s">
        <v>1179</v>
      </c>
      <c r="J6" s="2" t="s">
        <v>33</v>
      </c>
      <c r="K6" s="2" t="s">
        <v>1168</v>
      </c>
      <c r="L6" s="2" t="s">
        <v>390</v>
      </c>
      <c r="M6" s="2" t="s">
        <v>36</v>
      </c>
      <c r="O6" s="2" t="s">
        <v>36</v>
      </c>
      <c r="P6" s="2" t="s">
        <v>37</v>
      </c>
      <c r="Q6" s="14">
        <v>43692</v>
      </c>
      <c r="R6" s="2" t="s">
        <v>1180</v>
      </c>
      <c r="S6" s="4" t="s">
        <v>1181</v>
      </c>
      <c r="T6" s="15" t="str">
        <f>HYPERLINK("https://drive.google.com/a/hardin.kyschools.us/file/d/1uFBiaRGC4K9JE6W-GLTkgrhmGADdxigg/view?usp=drivesdk","&lt;&lt;Name of Fundraiser &gt;&gt; Cecilia Valley")</f>
        <v>&lt;&lt;Name of Fundraiser &gt;&gt; Cecilia Valley</v>
      </c>
      <c r="U6" s="2" t="s">
        <v>1171</v>
      </c>
    </row>
    <row r="7" spans="1:21" ht="15.75" customHeight="1">
      <c r="A7" s="1">
        <v>43677.90783833333</v>
      </c>
      <c r="B7" s="2" t="s">
        <v>17</v>
      </c>
      <c r="C7" s="2" t="s">
        <v>28</v>
      </c>
      <c r="D7" s="13">
        <v>22000</v>
      </c>
      <c r="E7" s="2" t="s">
        <v>1182</v>
      </c>
      <c r="F7" s="13">
        <v>1000</v>
      </c>
      <c r="G7" s="2" t="s">
        <v>30</v>
      </c>
      <c r="H7" s="2" t="s">
        <v>1183</v>
      </c>
      <c r="I7" s="2" t="s">
        <v>1184</v>
      </c>
      <c r="J7" s="2" t="s">
        <v>33</v>
      </c>
      <c r="K7" s="2" t="s">
        <v>1168</v>
      </c>
      <c r="L7" s="2" t="s">
        <v>390</v>
      </c>
      <c r="M7" s="2" t="s">
        <v>36</v>
      </c>
      <c r="O7" s="2" t="s">
        <v>36</v>
      </c>
      <c r="P7" s="2" t="s">
        <v>37</v>
      </c>
      <c r="Q7" s="14">
        <v>43692</v>
      </c>
      <c r="R7" s="2" t="s">
        <v>1185</v>
      </c>
      <c r="S7" s="4" t="s">
        <v>1186</v>
      </c>
      <c r="T7" s="15" t="str">
        <f>HYPERLINK("https://drive.google.com/a/hardin.kyschools.us/file/d/1VWLoLcpEhtg4j4YO9ScZWqbTUz_Wm4nv/view?usp=drivesdk","&lt;&lt;Name of Fundraiser &gt;&gt; Cecilia Valley")</f>
        <v>&lt;&lt;Name of Fundraiser &gt;&gt; Cecilia Valley</v>
      </c>
      <c r="U7" s="2" t="s">
        <v>1171</v>
      </c>
    </row>
    <row r="8" spans="1:21" ht="15.75" customHeight="1">
      <c r="A8" s="1">
        <v>43682.55543550926</v>
      </c>
      <c r="B8" s="2" t="s">
        <v>38</v>
      </c>
      <c r="C8" s="2" t="s">
        <v>165</v>
      </c>
      <c r="D8" s="13">
        <v>4895.22</v>
      </c>
      <c r="E8" s="2" t="s">
        <v>154</v>
      </c>
      <c r="F8" s="13">
        <v>1</v>
      </c>
      <c r="G8" s="2" t="s">
        <v>48</v>
      </c>
      <c r="H8" s="2" t="s">
        <v>1187</v>
      </c>
      <c r="I8" s="2" t="s">
        <v>156</v>
      </c>
      <c r="J8" s="2" t="s">
        <v>742</v>
      </c>
      <c r="K8" s="2" t="s">
        <v>1188</v>
      </c>
      <c r="L8" s="2" t="s">
        <v>48</v>
      </c>
      <c r="M8" s="2" t="s">
        <v>36</v>
      </c>
      <c r="P8" s="2" t="s">
        <v>736</v>
      </c>
      <c r="Q8" s="14">
        <v>43692</v>
      </c>
      <c r="R8" s="2" t="s">
        <v>1189</v>
      </c>
      <c r="S8" s="4" t="s">
        <v>1190</v>
      </c>
      <c r="T8" s="15" t="str">
        <f>HYPERLINK("https://drive.google.com/a/hardin.kyschools.us/file/d/1tl2YZ774QPfAiDWrBogKuZrH3ogkxZOZ/view?usp=drivesdk","&lt;&lt;Name of Fundraiser &gt;&gt; Creekside")</f>
        <v>&lt;&lt;Name of Fundraiser &gt;&gt; Creekside</v>
      </c>
      <c r="U8" s="2" t="s">
        <v>1171</v>
      </c>
    </row>
    <row r="9" spans="1:21" ht="15.75" customHeight="1">
      <c r="A9" s="1">
        <v>43682.55710071759</v>
      </c>
      <c r="B9" s="2" t="s">
        <v>38</v>
      </c>
      <c r="C9" s="2" t="s">
        <v>39</v>
      </c>
      <c r="D9" s="13">
        <v>20000</v>
      </c>
      <c r="E9" s="2" t="s">
        <v>561</v>
      </c>
      <c r="F9" s="13">
        <v>5000</v>
      </c>
      <c r="G9" s="2" t="s">
        <v>1191</v>
      </c>
      <c r="H9" s="2" t="s">
        <v>1192</v>
      </c>
      <c r="I9" s="2" t="s">
        <v>215</v>
      </c>
      <c r="J9" s="2" t="s">
        <v>742</v>
      </c>
      <c r="K9" s="2" t="s">
        <v>1193</v>
      </c>
      <c r="L9" s="2" t="s">
        <v>1194</v>
      </c>
      <c r="M9" s="2" t="s">
        <v>36</v>
      </c>
      <c r="P9" s="2" t="s">
        <v>736</v>
      </c>
      <c r="Q9" s="14">
        <v>43692</v>
      </c>
      <c r="R9" s="2" t="s">
        <v>1195</v>
      </c>
      <c r="S9" s="4" t="s">
        <v>1196</v>
      </c>
      <c r="T9" s="15" t="str">
        <f>HYPERLINK("https://drive.google.com/a/hardin.kyschools.us/file/d/12dck-V4AvmcWCJR-7HNOsZYRoMNFy3Zb/view?usp=drivesdk","&lt;&lt;Name of Fundraiser &gt;&gt; Creekside")</f>
        <v>&lt;&lt;Name of Fundraiser &gt;&gt; Creekside</v>
      </c>
      <c r="U9" s="2" t="s">
        <v>1197</v>
      </c>
    </row>
    <row r="10" spans="1:21" ht="15.75" customHeight="1">
      <c r="A10" s="1">
        <v>43682.55815334491</v>
      </c>
      <c r="B10" s="2" t="s">
        <v>38</v>
      </c>
      <c r="C10" s="2" t="s">
        <v>18</v>
      </c>
      <c r="D10" s="13">
        <v>1200</v>
      </c>
      <c r="E10" s="2" t="s">
        <v>76</v>
      </c>
      <c r="F10" s="13">
        <v>1</v>
      </c>
      <c r="G10" s="2" t="s">
        <v>77</v>
      </c>
      <c r="H10" s="2" t="s">
        <v>1198</v>
      </c>
      <c r="I10" s="2" t="s">
        <v>1041</v>
      </c>
      <c r="J10" s="2" t="s">
        <v>1199</v>
      </c>
      <c r="K10" s="3" t="s">
        <v>1200</v>
      </c>
      <c r="L10" s="2" t="s">
        <v>77</v>
      </c>
      <c r="M10" s="2" t="s">
        <v>36</v>
      </c>
      <c r="P10" s="2" t="s">
        <v>736</v>
      </c>
      <c r="Q10" s="14">
        <v>43692</v>
      </c>
      <c r="R10" s="2" t="s">
        <v>1201</v>
      </c>
      <c r="S10" s="4" t="s">
        <v>1202</v>
      </c>
      <c r="T10" s="15" t="str">
        <f>HYPERLINK("https://drive.google.com/a/hardin.kyschools.us/file/d/1bI2Tnp15b5AR7DqGO0uq3DNYm2dohihs/view?usp=drivesdk","&lt;&lt;Name of Fundraiser &gt;&gt; Creekside")</f>
        <v>&lt;&lt;Name of Fundraiser &gt;&gt; Creekside</v>
      </c>
      <c r="U10" s="2" t="s">
        <v>1197</v>
      </c>
    </row>
    <row r="11" spans="1:21" ht="15.75" customHeight="1">
      <c r="A11" s="1">
        <v>43682.55960274306</v>
      </c>
      <c r="B11" s="2" t="s">
        <v>38</v>
      </c>
      <c r="C11" s="2" t="s">
        <v>39</v>
      </c>
      <c r="D11" s="13">
        <v>20000</v>
      </c>
      <c r="E11" s="2" t="s">
        <v>1203</v>
      </c>
      <c r="F11" s="13">
        <v>1500</v>
      </c>
      <c r="G11" s="2" t="s">
        <v>48</v>
      </c>
      <c r="H11" s="2" t="s">
        <v>1204</v>
      </c>
      <c r="I11" s="2" t="s">
        <v>1205</v>
      </c>
      <c r="J11" s="2" t="s">
        <v>742</v>
      </c>
      <c r="K11" s="3" t="s">
        <v>1206</v>
      </c>
      <c r="L11" s="2" t="s">
        <v>48</v>
      </c>
      <c r="M11" s="2" t="s">
        <v>36</v>
      </c>
      <c r="P11" s="2" t="s">
        <v>736</v>
      </c>
      <c r="Q11" s="14">
        <v>43692</v>
      </c>
      <c r="R11" s="2" t="s">
        <v>1207</v>
      </c>
      <c r="S11" s="4" t="s">
        <v>1208</v>
      </c>
      <c r="T11" s="15" t="str">
        <f>HYPERLINK("https://drive.google.com/a/hardin.kyschools.us/file/d/1qSGXCiI8k6SnyC_3vZeoFja3FEiqRSmS/view?usp=drivesdk","&lt;&lt;Name of Fundraiser &gt;&gt; Creekside")</f>
        <v>&lt;&lt;Name of Fundraiser &gt;&gt; Creekside</v>
      </c>
      <c r="U11" s="2" t="s">
        <v>1197</v>
      </c>
    </row>
    <row r="12" spans="1:21" ht="15.75" customHeight="1">
      <c r="A12" s="1">
        <v>43682.560965983794</v>
      </c>
      <c r="B12" s="2" t="s">
        <v>38</v>
      </c>
      <c r="C12" s="2" t="s">
        <v>39</v>
      </c>
      <c r="D12" s="13">
        <v>20000</v>
      </c>
      <c r="E12" s="2" t="s">
        <v>1209</v>
      </c>
      <c r="F12" s="13">
        <v>1500</v>
      </c>
      <c r="G12" s="2" t="s">
        <v>48</v>
      </c>
      <c r="H12" s="2" t="s">
        <v>1204</v>
      </c>
      <c r="I12" s="2" t="s">
        <v>1205</v>
      </c>
      <c r="J12" s="2" t="s">
        <v>742</v>
      </c>
      <c r="K12" s="3" t="s">
        <v>1200</v>
      </c>
      <c r="L12" s="2" t="s">
        <v>48</v>
      </c>
      <c r="M12" s="2" t="s">
        <v>36</v>
      </c>
      <c r="P12" s="2" t="s">
        <v>736</v>
      </c>
      <c r="Q12" s="14">
        <v>43692</v>
      </c>
      <c r="R12" s="2" t="s">
        <v>1210</v>
      </c>
      <c r="S12" s="4" t="s">
        <v>1211</v>
      </c>
      <c r="T12" s="15" t="str">
        <f>HYPERLINK("https://drive.google.com/a/hardin.kyschools.us/file/d/1lgnI4Y9IHxfn5-2_619KiUZyex_sDDXI/view?usp=drivesdk","&lt;&lt;Name of Fundraiser &gt;&gt; Creekside")</f>
        <v>&lt;&lt;Name of Fundraiser &gt;&gt; Creekside</v>
      </c>
      <c r="U12" s="2" t="s">
        <v>1197</v>
      </c>
    </row>
    <row r="13" spans="1:21" ht="15.75" customHeight="1">
      <c r="A13" s="1">
        <v>43682.56262081019</v>
      </c>
      <c r="B13" s="2" t="s">
        <v>38</v>
      </c>
      <c r="C13" s="2" t="s">
        <v>39</v>
      </c>
      <c r="D13" s="13">
        <v>20000</v>
      </c>
      <c r="E13" s="2" t="s">
        <v>1212</v>
      </c>
      <c r="F13" s="13">
        <v>700</v>
      </c>
      <c r="G13" s="2" t="s">
        <v>48</v>
      </c>
      <c r="H13" s="2" t="s">
        <v>1213</v>
      </c>
      <c r="I13" s="2" t="s">
        <v>1041</v>
      </c>
      <c r="J13" s="2" t="s">
        <v>742</v>
      </c>
      <c r="K13" s="2" t="s">
        <v>1065</v>
      </c>
      <c r="L13" s="2" t="s">
        <v>48</v>
      </c>
      <c r="M13" s="2" t="s">
        <v>36</v>
      </c>
      <c r="P13" s="2" t="s">
        <v>736</v>
      </c>
      <c r="Q13" s="14">
        <v>43692</v>
      </c>
      <c r="R13" s="2" t="s">
        <v>1214</v>
      </c>
      <c r="S13" s="4" t="s">
        <v>1215</v>
      </c>
      <c r="T13" s="15" t="str">
        <f>HYPERLINK("https://drive.google.com/a/hardin.kyschools.us/file/d/1r0dKlP7cI5EeK88I-QAnHsiw-GnyClWv/view?usp=drivesdk","&lt;&lt;Name of Fundraiser &gt;&gt; Creekside")</f>
        <v>&lt;&lt;Name of Fundraiser &gt;&gt; Creekside</v>
      </c>
      <c r="U13" s="2" t="s">
        <v>1197</v>
      </c>
    </row>
    <row r="14" spans="1:21" ht="15.75" customHeight="1">
      <c r="A14" s="1">
        <v>43682.56425101851</v>
      </c>
      <c r="B14" s="2" t="s">
        <v>38</v>
      </c>
      <c r="C14" s="2" t="s">
        <v>18</v>
      </c>
      <c r="D14" s="13">
        <v>1200</v>
      </c>
      <c r="E14" s="2" t="s">
        <v>1216</v>
      </c>
      <c r="F14" s="13">
        <v>1</v>
      </c>
      <c r="G14" s="2" t="s">
        <v>48</v>
      </c>
      <c r="H14" s="2" t="s">
        <v>1217</v>
      </c>
      <c r="I14" s="2" t="s">
        <v>1041</v>
      </c>
      <c r="J14" s="2" t="s">
        <v>1218</v>
      </c>
      <c r="K14" s="3" t="s">
        <v>1219</v>
      </c>
      <c r="L14" s="2" t="s">
        <v>48</v>
      </c>
      <c r="M14" s="2" t="s">
        <v>36</v>
      </c>
      <c r="P14" s="2" t="s">
        <v>736</v>
      </c>
      <c r="Q14" s="14">
        <v>43692</v>
      </c>
      <c r="R14" s="2" t="s">
        <v>1220</v>
      </c>
      <c r="S14" s="4" t="s">
        <v>1221</v>
      </c>
      <c r="T14" s="15" t="str">
        <f>HYPERLINK("https://drive.google.com/a/hardin.kyschools.us/file/d/12GKyrmkdgc2xMZ0KPsu-GgSTrdOfEOs7/view?usp=drivesdk","&lt;&lt;Name of Fundraiser &gt;&gt; Creekside")</f>
        <v>&lt;&lt;Name of Fundraiser &gt;&gt; Creekside</v>
      </c>
      <c r="U14" s="2" t="s">
        <v>1222</v>
      </c>
    </row>
    <row r="15" spans="1:21" ht="15.75" customHeight="1">
      <c r="A15" s="1">
        <v>43682.566643321756</v>
      </c>
      <c r="B15" s="2" t="s">
        <v>38</v>
      </c>
      <c r="C15" s="2" t="s">
        <v>28</v>
      </c>
      <c r="D15" s="13">
        <v>10250</v>
      </c>
      <c r="E15" s="2" t="s">
        <v>605</v>
      </c>
      <c r="F15" s="13">
        <v>10000</v>
      </c>
      <c r="G15" s="2" t="s">
        <v>85</v>
      </c>
      <c r="H15" s="2" t="s">
        <v>1223</v>
      </c>
      <c r="I15" s="2" t="s">
        <v>1224</v>
      </c>
      <c r="J15" s="2" t="s">
        <v>742</v>
      </c>
      <c r="K15" s="2" t="s">
        <v>1225</v>
      </c>
      <c r="L15" s="2" t="s">
        <v>1226</v>
      </c>
      <c r="M15" s="2" t="s">
        <v>36</v>
      </c>
      <c r="P15" s="2" t="s">
        <v>736</v>
      </c>
      <c r="Q15" s="14">
        <v>43692</v>
      </c>
      <c r="R15" s="2" t="s">
        <v>1227</v>
      </c>
      <c r="S15" s="4" t="s">
        <v>1228</v>
      </c>
      <c r="T15" s="15" t="str">
        <f>HYPERLINK("https://drive.google.com/a/hardin.kyschools.us/file/d/16CuHAFhZLUPp2-BitXhSkIIVEzWg2T5a/view?usp=drivesdk","&lt;&lt;Name of Fundraiser &gt;&gt; Creekside")</f>
        <v>&lt;&lt;Name of Fundraiser &gt;&gt; Creekside</v>
      </c>
      <c r="U15" s="2" t="s">
        <v>1222</v>
      </c>
    </row>
    <row r="16" spans="1:21" ht="15.75" customHeight="1">
      <c r="A16" s="1">
        <v>43682.56839344907</v>
      </c>
      <c r="B16" s="2" t="s">
        <v>38</v>
      </c>
      <c r="C16" s="2" t="s">
        <v>28</v>
      </c>
      <c r="D16" s="13">
        <v>10250</v>
      </c>
      <c r="E16" s="2" t="s">
        <v>1229</v>
      </c>
      <c r="F16" s="13">
        <v>2000</v>
      </c>
      <c r="G16" s="2" t="s">
        <v>85</v>
      </c>
      <c r="H16" s="2" t="s">
        <v>1230</v>
      </c>
      <c r="I16" s="2" t="s">
        <v>1231</v>
      </c>
      <c r="J16" s="2" t="s">
        <v>742</v>
      </c>
      <c r="K16" s="2" t="s">
        <v>1232</v>
      </c>
      <c r="L16" s="2" t="s">
        <v>1233</v>
      </c>
      <c r="M16" s="2" t="s">
        <v>36</v>
      </c>
      <c r="P16" s="2" t="s">
        <v>736</v>
      </c>
      <c r="Q16" s="14">
        <v>43692</v>
      </c>
      <c r="R16" s="2" t="s">
        <v>1234</v>
      </c>
      <c r="S16" s="4" t="s">
        <v>1235</v>
      </c>
      <c r="T16" s="15" t="str">
        <f>HYPERLINK("https://drive.google.com/a/hardin.kyschools.us/file/d/1sWuu7rQUBfkHF3LubL5ed0VMnUAjqA3X/view?usp=drivesdk","&lt;&lt;Name of Fundraiser &gt;&gt; Creekside")</f>
        <v>&lt;&lt;Name of Fundraiser &gt;&gt; Creekside</v>
      </c>
      <c r="U16" s="2" t="s">
        <v>1222</v>
      </c>
    </row>
    <row r="17" spans="1:21" ht="15.75" customHeight="1">
      <c r="A17" s="1">
        <v>43682.56934233796</v>
      </c>
      <c r="B17" s="2" t="s">
        <v>38</v>
      </c>
      <c r="C17" s="2" t="s">
        <v>28</v>
      </c>
      <c r="D17" s="13">
        <v>10250</v>
      </c>
      <c r="E17" s="2" t="s">
        <v>1236</v>
      </c>
      <c r="F17" s="13">
        <v>2000</v>
      </c>
      <c r="G17" s="2" t="s">
        <v>85</v>
      </c>
      <c r="H17" s="2" t="s">
        <v>1230</v>
      </c>
      <c r="I17" s="2" t="s">
        <v>1237</v>
      </c>
      <c r="J17" s="2" t="s">
        <v>742</v>
      </c>
      <c r="K17" s="2" t="s">
        <v>1232</v>
      </c>
      <c r="L17" s="2" t="s">
        <v>1238</v>
      </c>
      <c r="M17" s="2" t="s">
        <v>36</v>
      </c>
      <c r="P17" s="2" t="s">
        <v>736</v>
      </c>
      <c r="Q17" s="14">
        <v>43692</v>
      </c>
      <c r="R17" s="2" t="s">
        <v>1239</v>
      </c>
      <c r="S17" s="4" t="s">
        <v>1240</v>
      </c>
      <c r="T17" s="15" t="str">
        <f>HYPERLINK("https://drive.google.com/a/hardin.kyschools.us/file/d/12hKVuCqIMwaXniYFkCQE8D8fuGYADk5N/view?usp=drivesdk","&lt;&lt;Name of Fundraiser &gt;&gt; Creekside")</f>
        <v>&lt;&lt;Name of Fundraiser &gt;&gt; Creekside</v>
      </c>
      <c r="U17" s="2" t="s">
        <v>1222</v>
      </c>
    </row>
    <row r="18" spans="1:21" ht="15.75" customHeight="1">
      <c r="A18" s="1">
        <v>43690.55351884259</v>
      </c>
      <c r="B18" s="2" t="s">
        <v>38</v>
      </c>
      <c r="C18" s="2" t="s">
        <v>28</v>
      </c>
      <c r="D18" s="2">
        <v>10250</v>
      </c>
      <c r="E18" s="2" t="s">
        <v>542</v>
      </c>
      <c r="F18" s="2">
        <v>5000</v>
      </c>
      <c r="G18" s="2" t="s">
        <v>85</v>
      </c>
      <c r="H18" s="2" t="s">
        <v>1241</v>
      </c>
      <c r="I18" s="2" t="s">
        <v>745</v>
      </c>
      <c r="J18" s="2" t="s">
        <v>734</v>
      </c>
      <c r="K18" s="3" t="s">
        <v>1219</v>
      </c>
      <c r="L18" s="2" t="s">
        <v>1242</v>
      </c>
      <c r="M18" s="2" t="s">
        <v>36</v>
      </c>
      <c r="P18" s="2" t="s">
        <v>736</v>
      </c>
      <c r="Q18" s="14">
        <v>43692</v>
      </c>
      <c r="R18" s="2" t="s">
        <v>1243</v>
      </c>
      <c r="S18" s="4" t="s">
        <v>1244</v>
      </c>
      <c r="T18" s="15" t="str">
        <f>HYPERLINK("https://drive.google.com/a/hardin.kyschools.us/file/d/1fQS5j39T3PtdpaWm1EELKhPcxoyHpZne/view?usp=drivesdk","&lt;&lt;Name of Fundraiser &gt;&gt; Creekside")</f>
        <v>&lt;&lt;Name of Fundraiser &gt;&gt; Creekside</v>
      </c>
      <c r="U18" s="2" t="s">
        <v>1222</v>
      </c>
    </row>
    <row r="19" spans="1:21" ht="15.75" customHeight="1">
      <c r="A19" s="1"/>
      <c r="B19" s="2" t="s">
        <v>1245</v>
      </c>
      <c r="C19" s="2" t="s">
        <v>18</v>
      </c>
      <c r="D19" s="13">
        <v>1147</v>
      </c>
      <c r="E19" s="2" t="s">
        <v>154</v>
      </c>
      <c r="F19" s="13">
        <v>2000</v>
      </c>
      <c r="G19" s="2" t="s">
        <v>1</v>
      </c>
      <c r="H19" s="2" t="s">
        <v>155</v>
      </c>
      <c r="I19" s="2" t="s">
        <v>155</v>
      </c>
      <c r="J19" s="2" t="s">
        <v>1246</v>
      </c>
      <c r="K19" s="16">
        <v>43831</v>
      </c>
      <c r="L19" s="17" t="s">
        <v>1245</v>
      </c>
      <c r="M19" s="2" t="s">
        <v>36</v>
      </c>
      <c r="O19" s="2"/>
      <c r="P19" s="2" t="s">
        <v>91</v>
      </c>
      <c r="Q19" s="14">
        <v>43692</v>
      </c>
      <c r="R19" s="2" t="s">
        <v>1247</v>
      </c>
      <c r="S19" s="4" t="s">
        <v>1248</v>
      </c>
      <c r="T19" s="15" t="str">
        <f>HYPERLINK("https://drive.google.com/a/hardin.kyschools.us/file/d/1v4O5ME-eGik9lx0156iKSHeLvsWu_YJ0/view?usp=drivesdk","&lt;&lt;Name of Fundraiser &gt;&gt; GCB")</f>
        <v>&lt;&lt;Name of Fundraiser &gt;&gt; GCB</v>
      </c>
      <c r="U19" s="2" t="s">
        <v>1249</v>
      </c>
    </row>
    <row r="20" spans="1:21" ht="15.75" customHeight="1">
      <c r="A20" s="1"/>
      <c r="B20" s="2" t="s">
        <v>1245</v>
      </c>
      <c r="C20" s="2" t="s">
        <v>18</v>
      </c>
      <c r="D20" s="13">
        <v>0</v>
      </c>
      <c r="E20" s="2" t="s">
        <v>184</v>
      </c>
      <c r="F20" s="13">
        <v>2000</v>
      </c>
      <c r="G20" s="2" t="s">
        <v>1</v>
      </c>
      <c r="H20" s="2" t="s">
        <v>155</v>
      </c>
      <c r="I20" s="2" t="s">
        <v>155</v>
      </c>
      <c r="J20" s="2" t="s">
        <v>1246</v>
      </c>
      <c r="K20" s="2" t="s">
        <v>1250</v>
      </c>
      <c r="L20" s="17" t="s">
        <v>1245</v>
      </c>
      <c r="M20" s="2" t="s">
        <v>36</v>
      </c>
      <c r="O20" s="2"/>
      <c r="P20" s="2" t="s">
        <v>91</v>
      </c>
      <c r="Q20" s="14">
        <v>43692</v>
      </c>
      <c r="R20" s="2" t="s">
        <v>1251</v>
      </c>
      <c r="S20" s="4" t="s">
        <v>1252</v>
      </c>
      <c r="T20" s="15" t="str">
        <f>HYPERLINK("https://drive.google.com/a/hardin.kyschools.us/file/d/1TrH3mYjiwxHvDcXujkkIJovXxSBpBBDr/view?usp=drivesdk","&lt;&lt;Name of Fundraiser &gt;&gt; GCB")</f>
        <v>&lt;&lt;Name of Fundraiser &gt;&gt; GCB</v>
      </c>
      <c r="U20" s="2" t="s">
        <v>1249</v>
      </c>
    </row>
    <row r="21" spans="1:21" ht="15.75" customHeight="1">
      <c r="A21" s="1"/>
      <c r="B21" s="2" t="s">
        <v>1245</v>
      </c>
      <c r="C21" s="2" t="s">
        <v>18</v>
      </c>
      <c r="D21" s="13">
        <v>0</v>
      </c>
      <c r="E21" s="2" t="s">
        <v>1253</v>
      </c>
      <c r="F21" s="13">
        <v>5000</v>
      </c>
      <c r="G21" s="2" t="s">
        <v>1</v>
      </c>
      <c r="H21" s="2" t="s">
        <v>1157</v>
      </c>
      <c r="I21" s="2" t="s">
        <v>50</v>
      </c>
      <c r="J21" s="2" t="s">
        <v>1246</v>
      </c>
      <c r="K21" s="2" t="s">
        <v>1254</v>
      </c>
      <c r="L21" s="17" t="s">
        <v>1245</v>
      </c>
      <c r="M21" s="2" t="s">
        <v>36</v>
      </c>
      <c r="O21" s="2"/>
      <c r="P21" s="2" t="s">
        <v>91</v>
      </c>
      <c r="Q21" s="14">
        <v>43692</v>
      </c>
      <c r="R21" s="2" t="s">
        <v>1255</v>
      </c>
      <c r="S21" s="4" t="s">
        <v>1256</v>
      </c>
      <c r="T21" s="15" t="str">
        <f>HYPERLINK("https://drive.google.com/a/hardin.kyschools.us/file/d/1EDXX2nmYygwn4Stzo7rgT_i78WQMO-EN/view?usp=drivesdk","&lt;&lt;Name of Fundraiser &gt;&gt; GCB")</f>
        <v>&lt;&lt;Name of Fundraiser &gt;&gt; GCB</v>
      </c>
      <c r="U21" s="2" t="s">
        <v>1249</v>
      </c>
    </row>
    <row r="22" spans="1:21" ht="15.75" customHeight="1">
      <c r="A22" s="1"/>
      <c r="B22" s="2" t="s">
        <v>1245</v>
      </c>
      <c r="C22" s="2" t="s">
        <v>28</v>
      </c>
      <c r="D22" s="13">
        <v>12000</v>
      </c>
      <c r="E22" s="2" t="s">
        <v>1257</v>
      </c>
      <c r="F22" s="13">
        <v>5000</v>
      </c>
      <c r="G22" s="2" t="s">
        <v>85</v>
      </c>
      <c r="H22" s="2" t="s">
        <v>1258</v>
      </c>
      <c r="I22" s="2" t="s">
        <v>655</v>
      </c>
      <c r="J22" s="2" t="s">
        <v>1246</v>
      </c>
      <c r="K22" s="18">
        <v>43757</v>
      </c>
      <c r="L22" s="17" t="s">
        <v>85</v>
      </c>
      <c r="M22" s="2" t="s">
        <v>36</v>
      </c>
      <c r="O22" s="2"/>
      <c r="P22" s="2" t="s">
        <v>91</v>
      </c>
      <c r="Q22" s="14">
        <v>43692</v>
      </c>
      <c r="R22" s="2" t="s">
        <v>1259</v>
      </c>
      <c r="S22" s="4" t="s">
        <v>1260</v>
      </c>
      <c r="T22" s="15" t="str">
        <f>HYPERLINK("https://drive.google.com/a/hardin.kyschools.us/file/d/1MWopSBcbPF2UpZ6HuUfiIwdzkREHLIc2/view?usp=drivesdk","&lt;&lt;Name of Fundraiser &gt;&gt; GCB")</f>
        <v>&lt;&lt;Name of Fundraiser &gt;&gt; GCB</v>
      </c>
      <c r="U22" s="2" t="s">
        <v>1249</v>
      </c>
    </row>
    <row r="23" spans="1:21" ht="15.75" customHeight="1">
      <c r="A23" s="1"/>
      <c r="B23" s="2" t="s">
        <v>1245</v>
      </c>
      <c r="C23" s="2" t="s">
        <v>28</v>
      </c>
      <c r="D23" s="13">
        <v>12000</v>
      </c>
      <c r="E23" s="2" t="s">
        <v>1261</v>
      </c>
      <c r="F23" s="13">
        <v>1000</v>
      </c>
      <c r="G23" s="2" t="s">
        <v>85</v>
      </c>
      <c r="H23" s="2" t="s">
        <v>1258</v>
      </c>
      <c r="I23" s="2" t="s">
        <v>655</v>
      </c>
      <c r="J23" s="2" t="s">
        <v>1246</v>
      </c>
      <c r="K23" s="2" t="s">
        <v>287</v>
      </c>
      <c r="L23" s="17" t="s">
        <v>85</v>
      </c>
      <c r="M23" s="2" t="s">
        <v>36</v>
      </c>
      <c r="O23" s="2"/>
      <c r="P23" s="2" t="s">
        <v>91</v>
      </c>
      <c r="Q23" s="14">
        <v>43692</v>
      </c>
      <c r="R23" s="2" t="s">
        <v>1262</v>
      </c>
      <c r="S23" s="4" t="s">
        <v>1263</v>
      </c>
      <c r="T23" s="15" t="str">
        <f>HYPERLINK("https://drive.google.com/a/hardin.kyschools.us/file/d/1RjcVpuRZ-blUPGJpH6jdhIomlaoh_TeZ/view?usp=drivesdk","&lt;&lt;Name of Fundraiser &gt;&gt; GCB")</f>
        <v>&lt;&lt;Name of Fundraiser &gt;&gt; GCB</v>
      </c>
      <c r="U23" s="2" t="s">
        <v>1249</v>
      </c>
    </row>
    <row r="24" spans="1:21" ht="15.75" customHeight="1">
      <c r="A24" s="1"/>
      <c r="B24" s="2" t="s">
        <v>1245</v>
      </c>
      <c r="C24" s="2" t="s">
        <v>28</v>
      </c>
      <c r="D24" s="13">
        <v>12000</v>
      </c>
      <c r="E24" s="2" t="s">
        <v>632</v>
      </c>
      <c r="F24" s="13">
        <v>2000</v>
      </c>
      <c r="G24" s="2" t="s">
        <v>85</v>
      </c>
      <c r="H24" s="2" t="s">
        <v>1258</v>
      </c>
      <c r="I24" s="2"/>
      <c r="J24" s="2" t="s">
        <v>1246</v>
      </c>
      <c r="K24" s="2" t="s">
        <v>1264</v>
      </c>
      <c r="L24" s="17" t="s">
        <v>85</v>
      </c>
      <c r="M24" s="2" t="s">
        <v>36</v>
      </c>
      <c r="O24" s="2"/>
      <c r="P24" s="2" t="s">
        <v>91</v>
      </c>
      <c r="Q24" s="14">
        <v>43692</v>
      </c>
      <c r="R24" s="2" t="s">
        <v>1265</v>
      </c>
      <c r="S24" s="4" t="s">
        <v>1266</v>
      </c>
      <c r="T24" s="15" t="str">
        <f>HYPERLINK("https://drive.google.com/a/hardin.kyschools.us/file/d/1hOqQt2FqkhCnX3-vcy5Xec5anZ-rQgfl/view?usp=drivesdk","&lt;&lt;Name of Fundraiser &gt;&gt; GCB")</f>
        <v>&lt;&lt;Name of Fundraiser &gt;&gt; GCB</v>
      </c>
      <c r="U24" s="2" t="s">
        <v>1267</v>
      </c>
    </row>
    <row r="25" spans="1:21" ht="15.75" customHeight="1">
      <c r="A25" s="1"/>
      <c r="B25" s="2" t="s">
        <v>111</v>
      </c>
      <c r="C25" s="2" t="s">
        <v>28</v>
      </c>
      <c r="D25" s="13">
        <v>5100</v>
      </c>
      <c r="E25" s="2" t="s">
        <v>1268</v>
      </c>
      <c r="F25" s="13">
        <v>600</v>
      </c>
      <c r="G25" s="2" t="s">
        <v>30</v>
      </c>
      <c r="H25" s="2" t="s">
        <v>1269</v>
      </c>
      <c r="I25" s="2"/>
      <c r="J25" s="2" t="s">
        <v>1270</v>
      </c>
      <c r="K25" s="2" t="s">
        <v>1225</v>
      </c>
      <c r="L25" s="2" t="s">
        <v>1271</v>
      </c>
      <c r="M25" s="2" t="s">
        <v>1272</v>
      </c>
      <c r="O25" s="2"/>
      <c r="P25" s="2" t="s">
        <v>1273</v>
      </c>
      <c r="Q25" s="14">
        <v>43692</v>
      </c>
      <c r="R25" s="2" t="s">
        <v>1274</v>
      </c>
      <c r="S25" s="4" t="s">
        <v>1275</v>
      </c>
      <c r="T25" s="15" t="str">
        <f>HYPERLINK("https://drive.google.com/a/hardin.kyschools.us/file/d/1drV-rM215QI6urkjxFP6hYPNnbc-6yye/view?usp=drivesdk","&lt;&lt;Name of Fundraiser &gt;&gt; Lakewood")</f>
        <v>&lt;&lt;Name of Fundraiser &gt;&gt; Lakewood</v>
      </c>
      <c r="U25" s="2" t="s">
        <v>1267</v>
      </c>
    </row>
    <row r="26" spans="1:21" ht="15.75" customHeight="1">
      <c r="A26" s="1"/>
      <c r="B26" s="2" t="s">
        <v>111</v>
      </c>
      <c r="C26" s="2" t="s">
        <v>28</v>
      </c>
      <c r="D26" s="13">
        <v>5100</v>
      </c>
      <c r="E26" s="2" t="s">
        <v>1276</v>
      </c>
      <c r="F26" s="13">
        <v>300</v>
      </c>
      <c r="G26" s="2" t="s">
        <v>30</v>
      </c>
      <c r="H26" s="2" t="s">
        <v>1269</v>
      </c>
      <c r="I26" s="2"/>
      <c r="J26" s="2" t="s">
        <v>1270</v>
      </c>
      <c r="K26" s="2" t="s">
        <v>173</v>
      </c>
      <c r="L26" s="2" t="s">
        <v>1271</v>
      </c>
      <c r="M26" s="2" t="s">
        <v>1272</v>
      </c>
      <c r="O26" s="2"/>
      <c r="P26" s="2" t="s">
        <v>1273</v>
      </c>
      <c r="Q26" s="14">
        <v>43692</v>
      </c>
      <c r="R26" s="2" t="s">
        <v>1277</v>
      </c>
      <c r="S26" s="4" t="s">
        <v>1278</v>
      </c>
      <c r="T26" s="15" t="str">
        <f>HYPERLINK("https://drive.google.com/a/hardin.kyschools.us/file/d/1JBjdh_nG6dGo6MZW4LX8ZwTGcS_VsRr3/view?usp=drivesdk","&lt;&lt;Name of Fundraiser &gt;&gt; Lakewood")</f>
        <v>&lt;&lt;Name of Fundraiser &gt;&gt; Lakewood</v>
      </c>
      <c r="U26" s="2" t="s">
        <v>1267</v>
      </c>
    </row>
    <row r="27" spans="1:21" ht="15.75" customHeight="1">
      <c r="A27" s="1"/>
      <c r="B27" s="2" t="s">
        <v>111</v>
      </c>
      <c r="C27" s="2" t="s">
        <v>28</v>
      </c>
      <c r="D27" s="13">
        <v>5100</v>
      </c>
      <c r="E27" s="2" t="s">
        <v>1279</v>
      </c>
      <c r="F27" s="13">
        <v>250</v>
      </c>
      <c r="G27" s="2" t="s">
        <v>30</v>
      </c>
      <c r="H27" s="2" t="s">
        <v>1269</v>
      </c>
      <c r="I27" s="2"/>
      <c r="J27" s="2" t="s">
        <v>1270</v>
      </c>
      <c r="K27" s="2" t="s">
        <v>1280</v>
      </c>
      <c r="L27" s="2" t="s">
        <v>1271</v>
      </c>
      <c r="M27" s="2" t="s">
        <v>1272</v>
      </c>
      <c r="O27" s="2"/>
      <c r="P27" s="2" t="s">
        <v>1273</v>
      </c>
      <c r="Q27" s="14">
        <v>43692</v>
      </c>
      <c r="R27" s="2" t="s">
        <v>1281</v>
      </c>
      <c r="S27" s="4" t="s">
        <v>1282</v>
      </c>
      <c r="T27" s="15" t="str">
        <f>HYPERLINK("https://drive.google.com/a/hardin.kyschools.us/file/d/1I3gA0kBCbBSm9MwwMettHVAvpSYl9nxe/view?usp=drivesdk","&lt;&lt;Name of Fundraiser &gt;&gt; Lakewood")</f>
        <v>&lt;&lt;Name of Fundraiser &gt;&gt; Lakewood</v>
      </c>
      <c r="U27" s="2" t="s">
        <v>1267</v>
      </c>
    </row>
    <row r="28" spans="1:21" ht="15.75" customHeight="1">
      <c r="A28" s="1">
        <v>43689.4186203125</v>
      </c>
      <c r="B28" s="2" t="s">
        <v>111</v>
      </c>
      <c r="C28" s="2" t="s">
        <v>39</v>
      </c>
      <c r="D28" s="13">
        <v>8146</v>
      </c>
      <c r="E28" s="2" t="s">
        <v>1283</v>
      </c>
      <c r="F28" s="13">
        <v>1000</v>
      </c>
      <c r="G28" s="2" t="s">
        <v>120</v>
      </c>
      <c r="H28" s="2" t="s">
        <v>1284</v>
      </c>
      <c r="I28" s="2" t="s">
        <v>155</v>
      </c>
      <c r="J28" s="2" t="s">
        <v>1285</v>
      </c>
      <c r="K28" s="2" t="s">
        <v>1225</v>
      </c>
      <c r="L28" s="2" t="s">
        <v>125</v>
      </c>
      <c r="M28" s="2" t="s">
        <v>36</v>
      </c>
      <c r="O28" s="2" t="s">
        <v>36</v>
      </c>
      <c r="P28" s="2" t="s">
        <v>1003</v>
      </c>
      <c r="Q28" s="14">
        <v>43692</v>
      </c>
      <c r="R28" s="2" t="s">
        <v>1286</v>
      </c>
      <c r="S28" s="4" t="s">
        <v>1287</v>
      </c>
      <c r="T28" s="15" t="str">
        <f>HYPERLINK("https://drive.google.com/a/hardin.kyschools.us/file/d/1MBk-mqMbpQgPHX0uQeJqrR4ssIDmfOsP/view?usp=drivesdk","&lt;&lt;Name of Fundraiser &gt;&gt; Lakewood")</f>
        <v>&lt;&lt;Name of Fundraiser &gt;&gt; Lakewood</v>
      </c>
      <c r="U28" s="2" t="s">
        <v>1288</v>
      </c>
    </row>
    <row r="29" spans="1:21" ht="15.75" customHeight="1">
      <c r="A29" s="1">
        <v>43689.41948048611</v>
      </c>
      <c r="B29" s="2" t="s">
        <v>111</v>
      </c>
      <c r="C29" s="2" t="s">
        <v>39</v>
      </c>
      <c r="D29" s="13">
        <v>8140</v>
      </c>
      <c r="E29" s="2" t="s">
        <v>156</v>
      </c>
      <c r="F29" s="13">
        <v>1500</v>
      </c>
      <c r="G29" s="2" t="s">
        <v>120</v>
      </c>
      <c r="H29" s="2" t="s">
        <v>1289</v>
      </c>
      <c r="I29" s="2" t="s">
        <v>165</v>
      </c>
      <c r="J29" s="2" t="s">
        <v>116</v>
      </c>
      <c r="K29" s="2" t="s">
        <v>1012</v>
      </c>
      <c r="L29" s="2" t="s">
        <v>1290</v>
      </c>
      <c r="M29" s="2" t="s">
        <v>36</v>
      </c>
      <c r="P29" s="2" t="s">
        <v>1003</v>
      </c>
      <c r="Q29" s="14">
        <v>43692</v>
      </c>
      <c r="R29" s="2" t="s">
        <v>1291</v>
      </c>
      <c r="S29" s="4" t="s">
        <v>1292</v>
      </c>
      <c r="T29" s="15" t="str">
        <f>HYPERLINK("https://drive.google.com/a/hardin.kyschools.us/file/d/1GE-V0qOmm7RMb8zYX3iRB8PwXWr4Avyc/view?usp=drivesdk","&lt;&lt;Name of Fundraiser &gt;&gt; Lakewood")</f>
        <v>&lt;&lt;Name of Fundraiser &gt;&gt; Lakewood</v>
      </c>
      <c r="U29" s="2" t="s">
        <v>1288</v>
      </c>
    </row>
    <row r="30" spans="1:21" ht="15.75" customHeight="1">
      <c r="A30" s="1">
        <v>43689.61084576389</v>
      </c>
      <c r="B30" s="2" t="s">
        <v>321</v>
      </c>
      <c r="C30" s="2" t="s">
        <v>18</v>
      </c>
      <c r="D30" s="13">
        <v>3000</v>
      </c>
      <c r="E30" s="2" t="s">
        <v>1293</v>
      </c>
      <c r="F30" s="13">
        <v>1000</v>
      </c>
      <c r="G30" s="2" t="s">
        <v>1294</v>
      </c>
      <c r="H30" s="2" t="s">
        <v>1295</v>
      </c>
      <c r="I30" s="2" t="s">
        <v>1296</v>
      </c>
      <c r="J30" s="2" t="s">
        <v>1297</v>
      </c>
      <c r="K30" s="3" t="s">
        <v>1298</v>
      </c>
      <c r="L30" s="2" t="s">
        <v>373</v>
      </c>
      <c r="M30" s="2" t="s">
        <v>36</v>
      </c>
      <c r="O30" s="2" t="s">
        <v>36</v>
      </c>
      <c r="P30" s="2" t="s">
        <v>327</v>
      </c>
      <c r="Q30" s="14">
        <v>43692</v>
      </c>
      <c r="R30" s="2" t="s">
        <v>1299</v>
      </c>
      <c r="S30" s="4" t="s">
        <v>1300</v>
      </c>
      <c r="T30" s="15" t="str">
        <f>HYPERLINK("https://drive.google.com/a/hardin.kyschools.us/file/d/1PwwUHtXfZk_CO9xH-MqVxvKZ7R38l_w-/view?usp=drivesdk","&lt;&lt;Name of Fundraiser &gt;&gt; New Highland")</f>
        <v>&lt;&lt;Name of Fundraiser &gt;&gt; New Highland</v>
      </c>
      <c r="U30" s="2" t="s">
        <v>1288</v>
      </c>
    </row>
    <row r="31" spans="1:21" ht="15.75" customHeight="1">
      <c r="A31" s="1">
        <v>43689.33672987268</v>
      </c>
      <c r="B31" s="2" t="s">
        <v>290</v>
      </c>
      <c r="C31" s="2" t="s">
        <v>39</v>
      </c>
      <c r="D31" s="13">
        <v>4377</v>
      </c>
      <c r="E31" s="2" t="s">
        <v>1301</v>
      </c>
      <c r="F31" s="13">
        <v>4000</v>
      </c>
      <c r="G31" s="2" t="s">
        <v>292</v>
      </c>
      <c r="H31" s="2" t="s">
        <v>1302</v>
      </c>
      <c r="I31" s="2" t="s">
        <v>294</v>
      </c>
      <c r="J31" s="2" t="s">
        <v>305</v>
      </c>
      <c r="K31" s="2" t="s">
        <v>1303</v>
      </c>
      <c r="L31" s="2" t="s">
        <v>1304</v>
      </c>
      <c r="M31" s="2" t="s">
        <v>36</v>
      </c>
      <c r="O31" s="2" t="s">
        <v>36</v>
      </c>
      <c r="P31" s="2" t="s">
        <v>298</v>
      </c>
      <c r="Q31" s="14">
        <v>43692</v>
      </c>
      <c r="R31" s="2" t="s">
        <v>1305</v>
      </c>
      <c r="S31" s="4" t="s">
        <v>1306</v>
      </c>
      <c r="T31" s="15" t="str">
        <f>HYPERLINK("https://drive.google.com/a/hardin.kyschools.us/file/d/10xHB4_Kk94DG93N3HPuGr99uxN_0z4aF/view?usp=drivesdk","&lt;&lt;Name of Fundraiser &gt;&gt; North Park")</f>
        <v>&lt;&lt;Name of Fundraiser &gt;&gt; North Park</v>
      </c>
      <c r="U31" s="2" t="s">
        <v>1288</v>
      </c>
    </row>
    <row r="32" spans="1:21" ht="15.75" customHeight="1">
      <c r="A32" s="1">
        <v>43689.339724351856</v>
      </c>
      <c r="B32" s="2" t="s">
        <v>290</v>
      </c>
      <c r="C32" s="2" t="s">
        <v>39</v>
      </c>
      <c r="D32" s="13">
        <v>4377</v>
      </c>
      <c r="E32" s="2" t="s">
        <v>302</v>
      </c>
      <c r="F32" s="13">
        <v>1000</v>
      </c>
      <c r="G32" s="2" t="s">
        <v>303</v>
      </c>
      <c r="H32" s="2" t="s">
        <v>1307</v>
      </c>
      <c r="I32" s="2" t="s">
        <v>50</v>
      </c>
      <c r="J32" s="2" t="s">
        <v>305</v>
      </c>
      <c r="K32" s="2" t="s">
        <v>1308</v>
      </c>
      <c r="L32" s="2" t="s">
        <v>303</v>
      </c>
      <c r="M32" s="2" t="s">
        <v>36</v>
      </c>
      <c r="O32" s="2" t="s">
        <v>36</v>
      </c>
      <c r="P32" s="2" t="s">
        <v>298</v>
      </c>
      <c r="Q32" s="14">
        <v>43692</v>
      </c>
      <c r="R32" s="2" t="s">
        <v>1309</v>
      </c>
      <c r="S32" s="4" t="s">
        <v>1310</v>
      </c>
      <c r="T32" s="15" t="str">
        <f>HYPERLINK("https://drive.google.com/a/hardin.kyschools.us/file/d/1DW5HzV8mg0chEf2SmahqxSMMTol9zrtS/view?usp=drivesdk","&lt;&lt;Name of Fundraiser &gt;&gt; North Park")</f>
        <v>&lt;&lt;Name of Fundraiser &gt;&gt; North Park</v>
      </c>
      <c r="U32" s="2" t="s">
        <v>1288</v>
      </c>
    </row>
    <row r="33" spans="1:21" ht="15.75" customHeight="1">
      <c r="A33" s="1">
        <v>43689.37060086806</v>
      </c>
      <c r="B33" s="2" t="s">
        <v>290</v>
      </c>
      <c r="C33" s="2" t="s">
        <v>18</v>
      </c>
      <c r="D33" s="13">
        <v>362</v>
      </c>
      <c r="E33" s="2" t="s">
        <v>1311</v>
      </c>
      <c r="F33" s="13">
        <v>1000</v>
      </c>
      <c r="G33" s="2" t="s">
        <v>292</v>
      </c>
      <c r="H33" s="2" t="s">
        <v>1312</v>
      </c>
      <c r="I33" s="2" t="s">
        <v>317</v>
      </c>
      <c r="J33" s="2" t="s">
        <v>305</v>
      </c>
      <c r="K33" s="2" t="s">
        <v>1313</v>
      </c>
      <c r="L33" s="2" t="s">
        <v>1304</v>
      </c>
      <c r="M33" s="2" t="s">
        <v>36</v>
      </c>
      <c r="O33" s="2" t="s">
        <v>36</v>
      </c>
      <c r="P33" s="2" t="s">
        <v>298</v>
      </c>
      <c r="Q33" s="14">
        <v>43692</v>
      </c>
      <c r="R33" s="2" t="s">
        <v>1314</v>
      </c>
      <c r="S33" s="4" t="s">
        <v>1315</v>
      </c>
      <c r="T33" s="15" t="str">
        <f>HYPERLINK("https://drive.google.com/a/hardin.kyschools.us/file/d/1JRjzDFMQYpq2igNBBTkUsrdozO0BNiXA/view?usp=drivesdk","&lt;&lt;Name of Fundraiser &gt;&gt; North Park")</f>
        <v>&lt;&lt;Name of Fundraiser &gt;&gt; North Park</v>
      </c>
      <c r="U33" s="2" t="s">
        <v>1288</v>
      </c>
    </row>
    <row r="34" spans="1:21" ht="15.75" customHeight="1">
      <c r="A34" s="1">
        <v>43689.463954375</v>
      </c>
      <c r="B34" s="2" t="s">
        <v>550</v>
      </c>
      <c r="C34" s="2" t="s">
        <v>28</v>
      </c>
      <c r="D34" s="13">
        <v>2056.18</v>
      </c>
      <c r="E34" s="2" t="s">
        <v>162</v>
      </c>
      <c r="F34" s="13">
        <v>750</v>
      </c>
      <c r="G34" s="2" t="s">
        <v>85</v>
      </c>
      <c r="H34" s="2" t="s">
        <v>1316</v>
      </c>
      <c r="I34" s="2" t="s">
        <v>1317</v>
      </c>
      <c r="J34" s="2" t="s">
        <v>1318</v>
      </c>
      <c r="K34" s="2" t="s">
        <v>1225</v>
      </c>
      <c r="L34" s="2" t="s">
        <v>1152</v>
      </c>
      <c r="M34" s="2" t="s">
        <v>36</v>
      </c>
      <c r="P34" s="2" t="s">
        <v>1139</v>
      </c>
      <c r="Q34" s="14">
        <v>43692</v>
      </c>
      <c r="R34" s="2" t="s">
        <v>1319</v>
      </c>
      <c r="S34" s="4" t="s">
        <v>1320</v>
      </c>
      <c r="T34" s="15" t="str">
        <f>HYPERLINK("https://drive.google.com/a/hardin.kyschools.us/file/d/13_R_xSmj85Yi3SrUZt27mF1TOjv1Zvzg/view?usp=drivesdk","&lt;&lt;Name of Fundraiser &gt;&gt; Rineyville")</f>
        <v>&lt;&lt;Name of Fundraiser &gt;&gt; Rineyville</v>
      </c>
      <c r="U34" s="2" t="s">
        <v>1321</v>
      </c>
    </row>
    <row r="35" spans="1:21" ht="15.75" customHeight="1">
      <c r="A35" s="1">
        <v>43689.46585825231</v>
      </c>
      <c r="B35" s="2" t="s">
        <v>550</v>
      </c>
      <c r="C35" s="2" t="s">
        <v>28</v>
      </c>
      <c r="D35" s="13">
        <v>2056.18</v>
      </c>
      <c r="E35" s="2" t="s">
        <v>84</v>
      </c>
      <c r="F35" s="13">
        <v>7500</v>
      </c>
      <c r="G35" s="2" t="s">
        <v>85</v>
      </c>
      <c r="H35" s="2" t="s">
        <v>1322</v>
      </c>
      <c r="I35" s="2" t="s">
        <v>1323</v>
      </c>
      <c r="J35" s="2" t="s">
        <v>1324</v>
      </c>
      <c r="K35" s="3" t="s">
        <v>1200</v>
      </c>
      <c r="L35" s="2" t="s">
        <v>1152</v>
      </c>
      <c r="M35" s="2" t="s">
        <v>36</v>
      </c>
      <c r="O35" s="2" t="s">
        <v>36</v>
      </c>
      <c r="P35" s="2" t="s">
        <v>1139</v>
      </c>
      <c r="Q35" s="14">
        <v>43692</v>
      </c>
      <c r="R35" s="2" t="s">
        <v>1325</v>
      </c>
      <c r="S35" s="4" t="s">
        <v>1326</v>
      </c>
      <c r="T35" s="15" t="str">
        <f>HYPERLINK("https://drive.google.com/a/hardin.kyschools.us/file/d/1x1cXUR1VcbY2ecTlO1IT0bj03jhrNB2p/view?usp=drivesdk","&lt;&lt;Name of Fundraiser &gt;&gt; Rineyville")</f>
        <v>&lt;&lt;Name of Fundraiser &gt;&gt; Rineyville</v>
      </c>
      <c r="U35" s="2" t="s">
        <v>1321</v>
      </c>
    </row>
    <row r="36" spans="1:21" ht="15.75" customHeight="1">
      <c r="A36" s="1">
        <v>43689.466806261575</v>
      </c>
      <c r="B36" s="2" t="s">
        <v>550</v>
      </c>
      <c r="C36" s="2" t="s">
        <v>28</v>
      </c>
      <c r="D36" s="13">
        <v>2056.18</v>
      </c>
      <c r="E36" s="2" t="s">
        <v>599</v>
      </c>
      <c r="F36" s="13">
        <v>1000</v>
      </c>
      <c r="G36" s="2" t="s">
        <v>85</v>
      </c>
      <c r="H36" s="2" t="s">
        <v>1327</v>
      </c>
      <c r="I36" s="2" t="s">
        <v>1328</v>
      </c>
      <c r="J36" s="2" t="s">
        <v>151</v>
      </c>
      <c r="K36" s="3" t="s">
        <v>1329</v>
      </c>
      <c r="L36" s="2" t="s">
        <v>1152</v>
      </c>
      <c r="M36" s="2" t="s">
        <v>36</v>
      </c>
      <c r="O36" s="2" t="s">
        <v>36</v>
      </c>
      <c r="P36" s="2" t="s">
        <v>1139</v>
      </c>
      <c r="Q36" s="14">
        <v>43692</v>
      </c>
      <c r="R36" s="2" t="s">
        <v>1330</v>
      </c>
      <c r="S36" s="4" t="s">
        <v>1331</v>
      </c>
      <c r="T36" s="15" t="str">
        <f>HYPERLINK("https://drive.google.com/a/hardin.kyschools.us/file/d/1Ne7rB8HUyaSKJIeYw1j0QISOwDYLyqHC/view?usp=drivesdk","&lt;&lt;Name of Fundraiser &gt;&gt; Rineyville")</f>
        <v>&lt;&lt;Name of Fundraiser &gt;&gt; Rineyville</v>
      </c>
      <c r="U36" s="2" t="s">
        <v>1321</v>
      </c>
    </row>
    <row r="37" spans="1:21" ht="15.75" customHeight="1">
      <c r="A37" s="1">
        <v>43689.46771611111</v>
      </c>
      <c r="B37" s="2" t="s">
        <v>550</v>
      </c>
      <c r="C37" s="2" t="s">
        <v>28</v>
      </c>
      <c r="D37" s="13">
        <v>2056.18</v>
      </c>
      <c r="E37" s="2" t="s">
        <v>611</v>
      </c>
      <c r="F37" s="13">
        <v>500</v>
      </c>
      <c r="G37" s="2" t="s">
        <v>85</v>
      </c>
      <c r="H37" s="2" t="s">
        <v>1332</v>
      </c>
      <c r="I37" s="2" t="s">
        <v>1333</v>
      </c>
      <c r="J37" s="2" t="s">
        <v>151</v>
      </c>
      <c r="K37" s="3" t="s">
        <v>1200</v>
      </c>
      <c r="L37" s="2" t="s">
        <v>1152</v>
      </c>
      <c r="M37" s="2" t="s">
        <v>36</v>
      </c>
      <c r="O37" s="2" t="s">
        <v>36</v>
      </c>
      <c r="P37" s="2" t="s">
        <v>1139</v>
      </c>
      <c r="Q37" s="14">
        <v>43692</v>
      </c>
      <c r="R37" s="2" t="s">
        <v>1334</v>
      </c>
      <c r="S37" s="4" t="s">
        <v>1335</v>
      </c>
      <c r="T37" s="15" t="str">
        <f>HYPERLINK("https://drive.google.com/a/hardin.kyschools.us/file/d/1tjJJJOjPonRiIm1e1qLoKRC4fqMhu7ej/view?usp=drivesdk","&lt;&lt;Name of Fundraiser &gt;&gt; Rineyville")</f>
        <v>&lt;&lt;Name of Fundraiser &gt;&gt; Rineyville</v>
      </c>
      <c r="U37" s="2" t="s">
        <v>1321</v>
      </c>
    </row>
    <row r="38" spans="1:21" ht="15.75" customHeight="1">
      <c r="A38" s="1">
        <v>43689.468909351854</v>
      </c>
      <c r="B38" s="2" t="s">
        <v>550</v>
      </c>
      <c r="C38" s="2" t="s">
        <v>28</v>
      </c>
      <c r="D38" s="13">
        <v>2056.18</v>
      </c>
      <c r="E38" s="2" t="s">
        <v>632</v>
      </c>
      <c r="F38" s="13">
        <v>500</v>
      </c>
      <c r="G38" s="2" t="s">
        <v>85</v>
      </c>
      <c r="H38" s="2" t="s">
        <v>1336</v>
      </c>
      <c r="I38" s="2" t="s">
        <v>1041</v>
      </c>
      <c r="J38" s="2" t="s">
        <v>1337</v>
      </c>
      <c r="K38" s="2" t="s">
        <v>1338</v>
      </c>
      <c r="L38" s="2" t="s">
        <v>1152</v>
      </c>
      <c r="M38" s="2" t="s">
        <v>36</v>
      </c>
      <c r="O38" s="2" t="s">
        <v>36</v>
      </c>
      <c r="P38" s="2" t="s">
        <v>1139</v>
      </c>
      <c r="Q38" s="14">
        <v>43692</v>
      </c>
      <c r="R38" s="2" t="s">
        <v>1339</v>
      </c>
      <c r="S38" s="4" t="s">
        <v>1340</v>
      </c>
      <c r="T38" s="15" t="str">
        <f>HYPERLINK("https://drive.google.com/a/hardin.kyschools.us/file/d/1_LGRm_k29ssKyLswuhkBA9lCOBx7P2se/view?usp=drivesdk","&lt;&lt;Name of Fundraiser &gt;&gt; Rineyville")</f>
        <v>&lt;&lt;Name of Fundraiser &gt;&gt; Rineyville</v>
      </c>
      <c r="U38" s="2" t="s">
        <v>1321</v>
      </c>
    </row>
    <row r="39" spans="1:21" ht="15.75" customHeight="1">
      <c r="A39" s="1">
        <v>43689.47014979167</v>
      </c>
      <c r="B39" s="2" t="s">
        <v>550</v>
      </c>
      <c r="C39" s="2" t="s">
        <v>28</v>
      </c>
      <c r="D39" s="13">
        <v>2056.18</v>
      </c>
      <c r="E39" s="2" t="s">
        <v>605</v>
      </c>
      <c r="F39" s="13">
        <v>1000</v>
      </c>
      <c r="G39" s="2" t="s">
        <v>85</v>
      </c>
      <c r="H39" s="2" t="s">
        <v>1341</v>
      </c>
      <c r="I39" s="2" t="s">
        <v>1342</v>
      </c>
      <c r="J39" s="2" t="s">
        <v>151</v>
      </c>
      <c r="K39" s="3" t="s">
        <v>1343</v>
      </c>
      <c r="L39" s="2" t="s">
        <v>1344</v>
      </c>
      <c r="M39" s="2" t="s">
        <v>36</v>
      </c>
      <c r="O39" s="2" t="s">
        <v>36</v>
      </c>
      <c r="P39" s="2" t="s">
        <v>1139</v>
      </c>
      <c r="Q39" s="14">
        <v>43692</v>
      </c>
      <c r="R39" s="2" t="s">
        <v>1345</v>
      </c>
      <c r="S39" s="4" t="s">
        <v>1346</v>
      </c>
      <c r="T39" s="15" t="str">
        <f>HYPERLINK("https://drive.google.com/a/hardin.kyschools.us/file/d/1tU_MpKB5QU1Y0uENpUR07XUwrgB6bL62/view?usp=drivesdk","&lt;&lt;Name of Fundraiser &gt;&gt; Rineyville")</f>
        <v>&lt;&lt;Name of Fundraiser &gt;&gt; Rineyville</v>
      </c>
      <c r="U39" s="2" t="s">
        <v>1347</v>
      </c>
    </row>
    <row r="40" spans="1:21" ht="12.75">
      <c r="A40" s="1">
        <v>43689.47194152778</v>
      </c>
      <c r="B40" s="2" t="s">
        <v>550</v>
      </c>
      <c r="C40" s="2" t="s">
        <v>28</v>
      </c>
      <c r="D40" s="13">
        <v>2056.18</v>
      </c>
      <c r="E40" s="2" t="s">
        <v>302</v>
      </c>
      <c r="F40" s="13">
        <v>1000</v>
      </c>
      <c r="G40" s="2" t="s">
        <v>85</v>
      </c>
      <c r="H40" s="2" t="s">
        <v>1348</v>
      </c>
      <c r="I40" s="2" t="s">
        <v>50</v>
      </c>
      <c r="J40" s="2" t="s">
        <v>1349</v>
      </c>
      <c r="K40" s="2" t="s">
        <v>1350</v>
      </c>
      <c r="L40" s="2" t="s">
        <v>1152</v>
      </c>
      <c r="M40" s="2" t="s">
        <v>36</v>
      </c>
      <c r="O40" s="2" t="s">
        <v>36</v>
      </c>
      <c r="P40" s="2" t="s">
        <v>1139</v>
      </c>
      <c r="Q40" s="14">
        <v>43692</v>
      </c>
      <c r="R40" s="2" t="s">
        <v>1351</v>
      </c>
      <c r="S40" s="4" t="s">
        <v>1352</v>
      </c>
      <c r="T40" s="15" t="str">
        <f>HYPERLINK("https://drive.google.com/a/hardin.kyschools.us/file/d/152WPzP5uE6X572VMrlS9-2M1oJ50AqMZ/view?usp=drivesdk","&lt;&lt;Name of Fundraiser &gt;&gt; Rineyville")</f>
        <v>&lt;&lt;Name of Fundraiser &gt;&gt; Rineyville</v>
      </c>
      <c r="U40" s="2" t="s">
        <v>1347</v>
      </c>
    </row>
    <row r="41" spans="1:21" ht="12.75">
      <c r="A41" s="1">
        <v>43689.47426153935</v>
      </c>
      <c r="B41" s="2" t="s">
        <v>550</v>
      </c>
      <c r="C41" s="2" t="s">
        <v>18</v>
      </c>
      <c r="D41" s="13">
        <v>14015.2</v>
      </c>
      <c r="E41" s="2" t="s">
        <v>1353</v>
      </c>
      <c r="F41" s="13">
        <v>1500</v>
      </c>
      <c r="G41" s="2" t="s">
        <v>1354</v>
      </c>
      <c r="H41" s="2" t="s">
        <v>1355</v>
      </c>
      <c r="I41" s="2" t="s">
        <v>1356</v>
      </c>
      <c r="J41" s="2" t="s">
        <v>151</v>
      </c>
      <c r="K41" s="2" t="s">
        <v>1350</v>
      </c>
      <c r="L41" s="2" t="s">
        <v>1357</v>
      </c>
      <c r="M41" s="2" t="s">
        <v>36</v>
      </c>
      <c r="O41" s="2" t="s">
        <v>36</v>
      </c>
      <c r="P41" s="2" t="s">
        <v>1139</v>
      </c>
      <c r="Q41" s="14">
        <v>43692</v>
      </c>
      <c r="R41" s="2" t="s">
        <v>1358</v>
      </c>
      <c r="S41" s="4" t="s">
        <v>1359</v>
      </c>
      <c r="T41" s="15" t="str">
        <f>HYPERLINK("https://drive.google.com/a/hardin.kyschools.us/file/d/1_eYrbRH88iHtFZXf1jiCx4w6xSnzQP45/view?usp=drivesdk","&lt;&lt;Name of Fundraiser &gt;&gt; Rineyville")</f>
        <v>&lt;&lt;Name of Fundraiser &gt;&gt; Rineyville</v>
      </c>
      <c r="U41" s="2" t="s">
        <v>1347</v>
      </c>
    </row>
    <row r="42" spans="1:21" ht="12.75">
      <c r="A42" s="1">
        <v>43689.4765958912</v>
      </c>
      <c r="B42" s="2" t="s">
        <v>550</v>
      </c>
      <c r="C42" s="2" t="s">
        <v>73</v>
      </c>
      <c r="D42" s="13">
        <v>1068.57</v>
      </c>
      <c r="E42" s="2" t="s">
        <v>154</v>
      </c>
      <c r="F42" s="13">
        <v>1</v>
      </c>
      <c r="G42" s="2" t="s">
        <v>1360</v>
      </c>
      <c r="H42" s="2" t="s">
        <v>1361</v>
      </c>
      <c r="I42" s="2" t="s">
        <v>156</v>
      </c>
      <c r="J42" s="2" t="s">
        <v>151</v>
      </c>
      <c r="K42" s="2" t="s">
        <v>1362</v>
      </c>
      <c r="L42" s="2" t="s">
        <v>587</v>
      </c>
      <c r="M42" s="2" t="s">
        <v>36</v>
      </c>
      <c r="O42" s="2" t="s">
        <v>36</v>
      </c>
      <c r="P42" s="2" t="s">
        <v>1139</v>
      </c>
      <c r="Q42" s="14">
        <v>43692</v>
      </c>
      <c r="R42" s="2" t="s">
        <v>1363</v>
      </c>
      <c r="S42" s="4" t="s">
        <v>1364</v>
      </c>
      <c r="T42" s="15" t="str">
        <f>HYPERLINK("https://drive.google.com/a/hardin.kyschools.us/file/d/1bqfPYq2Dwtobst6lqSmFldJMLA-2IwCp/view?usp=drivesdk","&lt;&lt;Name of Fundraiser &gt;&gt; Rineyville")</f>
        <v>&lt;&lt;Name of Fundraiser &gt;&gt; Rineyville</v>
      </c>
      <c r="U42" s="2" t="s">
        <v>1347</v>
      </c>
    </row>
    <row r="43" spans="1:21" ht="12.75">
      <c r="A43" s="1">
        <v>43689.47795071759</v>
      </c>
      <c r="B43" s="2" t="s">
        <v>550</v>
      </c>
      <c r="C43" s="2" t="s">
        <v>39</v>
      </c>
      <c r="D43" s="13">
        <v>9081.98</v>
      </c>
      <c r="E43" s="2" t="s">
        <v>81</v>
      </c>
      <c r="F43" s="13">
        <v>1000</v>
      </c>
      <c r="G43" s="2" t="s">
        <v>1354</v>
      </c>
      <c r="H43" s="2" t="s">
        <v>1365</v>
      </c>
      <c r="I43" s="2" t="s">
        <v>1366</v>
      </c>
      <c r="J43" s="2" t="s">
        <v>216</v>
      </c>
      <c r="K43" s="2" t="s">
        <v>1350</v>
      </c>
      <c r="L43" s="2" t="s">
        <v>562</v>
      </c>
      <c r="M43" s="2" t="s">
        <v>36</v>
      </c>
      <c r="O43" s="2" t="s">
        <v>36</v>
      </c>
      <c r="P43" s="2" t="s">
        <v>1139</v>
      </c>
      <c r="Q43" s="14">
        <v>43692</v>
      </c>
      <c r="R43" s="2" t="s">
        <v>1367</v>
      </c>
      <c r="S43" s="4" t="s">
        <v>1368</v>
      </c>
      <c r="T43" s="15" t="str">
        <f>HYPERLINK("https://drive.google.com/a/hardin.kyschools.us/file/d/1nkeXdkce5PD_RhmlbY5MotKD9PLonzGC/view?usp=drivesdk","&lt;&lt;Name of Fundraiser &gt;&gt; Rineyville")</f>
        <v>&lt;&lt;Name of Fundraiser &gt;&gt; Rineyville</v>
      </c>
      <c r="U43" s="2" t="s">
        <v>1347</v>
      </c>
    </row>
    <row r="44" spans="1:21" ht="12.75">
      <c r="A44" s="1">
        <v>43691.41225700232</v>
      </c>
      <c r="B44" s="2" t="s">
        <v>642</v>
      </c>
      <c r="C44" s="2" t="s">
        <v>28</v>
      </c>
      <c r="D44" s="2">
        <v>25000</v>
      </c>
      <c r="E44" s="2" t="s">
        <v>699</v>
      </c>
      <c r="F44" s="2">
        <v>1000</v>
      </c>
      <c r="G44" s="2" t="s">
        <v>687</v>
      </c>
      <c r="H44" s="2" t="s">
        <v>700</v>
      </c>
      <c r="I44" s="2" t="s">
        <v>701</v>
      </c>
      <c r="J44" s="2" t="s">
        <v>700</v>
      </c>
      <c r="K44" s="3" t="s">
        <v>1369</v>
      </c>
      <c r="L44" s="2" t="s">
        <v>658</v>
      </c>
      <c r="M44" s="2" t="s">
        <v>36</v>
      </c>
      <c r="O44" s="2" t="s">
        <v>36</v>
      </c>
      <c r="P44" s="2" t="s">
        <v>647</v>
      </c>
      <c r="Q44" s="14">
        <v>43692</v>
      </c>
      <c r="R44" s="2" t="s">
        <v>1370</v>
      </c>
      <c r="S44" s="4" t="s">
        <v>1371</v>
      </c>
      <c r="T44" s="15" t="str">
        <f>HYPERLINK("https://drive.google.com/a/hardin.kyschools.us/file/d/1XgTSXiGX8B8qFHrAg-Y2Qq_3hqipJtZi/view?usp=drivesdk","&lt;&lt;Name of Fundraiser &gt;&gt; Vine Grove")</f>
        <v>&lt;&lt;Name of Fundraiser &gt;&gt; Vine Grove</v>
      </c>
      <c r="U44" s="2" t="s">
        <v>1372</v>
      </c>
    </row>
    <row r="45" spans="4:21" ht="12.75">
      <c r="D45" s="19"/>
      <c r="F45" s="19"/>
      <c r="Q45" s="20"/>
      <c r="R45" s="20"/>
      <c r="S45" s="20"/>
      <c r="T45" s="20"/>
      <c r="U45" s="20"/>
    </row>
    <row r="46" spans="4:21" ht="12.75">
      <c r="D46" s="19"/>
      <c r="F46" s="19"/>
      <c r="Q46" s="20"/>
      <c r="R46" s="20"/>
      <c r="S46" s="20"/>
      <c r="T46" s="20"/>
      <c r="U46" s="20"/>
    </row>
    <row r="47" spans="4:21" ht="12.75">
      <c r="D47" s="19"/>
      <c r="F47" s="19"/>
      <c r="Q47" s="20"/>
      <c r="R47" s="20"/>
      <c r="S47" s="20"/>
      <c r="T47" s="20"/>
      <c r="U47" s="20"/>
    </row>
    <row r="48" spans="4:21" ht="12.75">
      <c r="D48" s="19"/>
      <c r="F48" s="19"/>
      <c r="Q48" s="20"/>
      <c r="R48" s="20"/>
      <c r="S48" s="20"/>
      <c r="T48" s="20"/>
      <c r="U48" s="20"/>
    </row>
    <row r="49" spans="4:21" ht="12.75">
      <c r="D49" s="19"/>
      <c r="F49" s="19"/>
      <c r="Q49" s="20"/>
      <c r="R49" s="20"/>
      <c r="S49" s="20"/>
      <c r="T49" s="20"/>
      <c r="U49" s="20"/>
    </row>
    <row r="50" spans="4:21" ht="12.75">
      <c r="D50" s="19"/>
      <c r="F50" s="19"/>
      <c r="Q50" s="20"/>
      <c r="R50" s="20"/>
      <c r="S50" s="20"/>
      <c r="T50" s="20"/>
      <c r="U50" s="20"/>
    </row>
    <row r="51" spans="4:21" ht="12.75">
      <c r="D51" s="19"/>
      <c r="F51" s="19"/>
      <c r="Q51" s="20"/>
      <c r="R51" s="20"/>
      <c r="S51" s="20"/>
      <c r="T51" s="20"/>
      <c r="U51" s="20"/>
    </row>
    <row r="52" spans="4:21" ht="12.75">
      <c r="D52" s="19"/>
      <c r="F52" s="19"/>
      <c r="Q52" s="20"/>
      <c r="R52" s="20"/>
      <c r="S52" s="20"/>
      <c r="T52" s="20"/>
      <c r="U52" s="20"/>
    </row>
    <row r="53" spans="4:21" ht="12.75">
      <c r="D53" s="19"/>
      <c r="F53" s="19"/>
      <c r="Q53" s="20"/>
      <c r="R53" s="20"/>
      <c r="S53" s="20"/>
      <c r="T53" s="20"/>
      <c r="U53" s="20"/>
    </row>
    <row r="54" spans="4:21" ht="12.75">
      <c r="D54" s="19"/>
      <c r="F54" s="19"/>
      <c r="Q54" s="20"/>
      <c r="R54" s="20"/>
      <c r="S54" s="20"/>
      <c r="T54" s="20"/>
      <c r="U54" s="20"/>
    </row>
    <row r="55" spans="4:21" ht="12.75">
      <c r="D55" s="19"/>
      <c r="F55" s="19"/>
      <c r="Q55" s="20"/>
      <c r="R55" s="20"/>
      <c r="S55" s="20"/>
      <c r="T55" s="20"/>
      <c r="U55" s="20"/>
    </row>
    <row r="56" spans="4:21" ht="12.75">
      <c r="D56" s="19"/>
      <c r="F56" s="19"/>
      <c r="Q56" s="20"/>
      <c r="R56" s="20"/>
      <c r="S56" s="20"/>
      <c r="T56" s="20"/>
      <c r="U56" s="20"/>
    </row>
    <row r="57" spans="4:21" ht="12.75">
      <c r="D57" s="19"/>
      <c r="F57" s="19"/>
      <c r="Q57" s="20"/>
      <c r="R57" s="20"/>
      <c r="S57" s="20"/>
      <c r="T57" s="20"/>
      <c r="U57" s="20"/>
    </row>
    <row r="58" spans="4:21" ht="12.75">
      <c r="D58" s="19"/>
      <c r="F58" s="19"/>
      <c r="Q58" s="20"/>
      <c r="R58" s="20"/>
      <c r="S58" s="20"/>
      <c r="T58" s="20"/>
      <c r="U58" s="20"/>
    </row>
    <row r="59" spans="4:21" ht="12.75">
      <c r="D59" s="19"/>
      <c r="F59" s="19"/>
      <c r="Q59" s="20"/>
      <c r="R59" s="20"/>
      <c r="S59" s="20"/>
      <c r="T59" s="20"/>
      <c r="U59" s="20"/>
    </row>
    <row r="60" spans="4:21" ht="12.75">
      <c r="D60" s="19"/>
      <c r="F60" s="19"/>
      <c r="Q60" s="20"/>
      <c r="R60" s="20"/>
      <c r="S60" s="20"/>
      <c r="T60" s="20"/>
      <c r="U60" s="20"/>
    </row>
    <row r="61" spans="4:21" ht="12.75">
      <c r="D61" s="19"/>
      <c r="F61" s="19"/>
      <c r="Q61" s="20"/>
      <c r="R61" s="20"/>
      <c r="S61" s="20"/>
      <c r="T61" s="20"/>
      <c r="U61" s="20"/>
    </row>
    <row r="62" spans="4:21" ht="12.75">
      <c r="D62" s="19"/>
      <c r="F62" s="19"/>
      <c r="Q62" s="20"/>
      <c r="R62" s="20"/>
      <c r="S62" s="20"/>
      <c r="T62" s="20"/>
      <c r="U62" s="20"/>
    </row>
    <row r="63" spans="4:21" ht="12.75">
      <c r="D63" s="19"/>
      <c r="F63" s="19"/>
      <c r="Q63" s="20"/>
      <c r="R63" s="20"/>
      <c r="S63" s="20"/>
      <c r="T63" s="20"/>
      <c r="U63" s="20"/>
    </row>
    <row r="64" spans="4:21" ht="12.75">
      <c r="D64" s="19"/>
      <c r="F64" s="19"/>
      <c r="Q64" s="20"/>
      <c r="R64" s="20"/>
      <c r="S64" s="20"/>
      <c r="T64" s="20"/>
      <c r="U64" s="20"/>
    </row>
    <row r="65" spans="4:21" ht="12.75">
      <c r="D65" s="19"/>
      <c r="F65" s="19"/>
      <c r="Q65" s="20"/>
      <c r="R65" s="20"/>
      <c r="S65" s="20"/>
      <c r="T65" s="20"/>
      <c r="U65" s="20"/>
    </row>
    <row r="66" spans="4:21" ht="12.75">
      <c r="D66" s="19"/>
      <c r="F66" s="19"/>
      <c r="Q66" s="20"/>
      <c r="R66" s="20"/>
      <c r="S66" s="20"/>
      <c r="T66" s="20"/>
      <c r="U66" s="20"/>
    </row>
    <row r="67" spans="4:21" ht="12.75">
      <c r="D67" s="19"/>
      <c r="F67" s="19"/>
      <c r="Q67" s="20"/>
      <c r="R67" s="20"/>
      <c r="S67" s="20"/>
      <c r="T67" s="20"/>
      <c r="U67" s="20"/>
    </row>
    <row r="68" spans="4:21" ht="12.75">
      <c r="D68" s="19"/>
      <c r="F68" s="19"/>
      <c r="Q68" s="20"/>
      <c r="R68" s="20"/>
      <c r="S68" s="20"/>
      <c r="T68" s="20"/>
      <c r="U68" s="20"/>
    </row>
    <row r="69" spans="4:21" ht="12.75">
      <c r="D69" s="19"/>
      <c r="F69" s="19"/>
      <c r="Q69" s="20"/>
      <c r="R69" s="20"/>
      <c r="S69" s="20"/>
      <c r="T69" s="20"/>
      <c r="U69" s="20"/>
    </row>
    <row r="70" spans="4:21" ht="12.75">
      <c r="D70" s="19"/>
      <c r="F70" s="19"/>
      <c r="Q70" s="20"/>
      <c r="R70" s="20"/>
      <c r="S70" s="20"/>
      <c r="T70" s="20"/>
      <c r="U70" s="20"/>
    </row>
    <row r="71" spans="4:21" ht="12.75">
      <c r="D71" s="19"/>
      <c r="F71" s="19"/>
      <c r="Q71" s="20"/>
      <c r="R71" s="20"/>
      <c r="S71" s="20"/>
      <c r="T71" s="20"/>
      <c r="U71" s="20"/>
    </row>
    <row r="72" spans="4:21" ht="12.75">
      <c r="D72" s="19"/>
      <c r="F72" s="19"/>
      <c r="Q72" s="20"/>
      <c r="R72" s="20"/>
      <c r="S72" s="20"/>
      <c r="T72" s="20"/>
      <c r="U72" s="20"/>
    </row>
    <row r="73" spans="4:21" ht="12.75">
      <c r="D73" s="19"/>
      <c r="F73" s="19"/>
      <c r="Q73" s="20"/>
      <c r="R73" s="20"/>
      <c r="S73" s="20"/>
      <c r="T73" s="20"/>
      <c r="U73" s="20"/>
    </row>
    <row r="74" spans="4:21" ht="12.75">
      <c r="D74" s="19"/>
      <c r="F74" s="19"/>
      <c r="Q74" s="20"/>
      <c r="R74" s="20"/>
      <c r="S74" s="20"/>
      <c r="T74" s="20"/>
      <c r="U74" s="20"/>
    </row>
    <row r="75" spans="4:21" ht="12.75">
      <c r="D75" s="19"/>
      <c r="F75" s="19"/>
      <c r="Q75" s="20"/>
      <c r="R75" s="20"/>
      <c r="S75" s="20"/>
      <c r="T75" s="20"/>
      <c r="U75" s="20"/>
    </row>
    <row r="76" spans="4:21" ht="12.75">
      <c r="D76" s="19"/>
      <c r="F76" s="19"/>
      <c r="Q76" s="20"/>
      <c r="R76" s="20"/>
      <c r="S76" s="20"/>
      <c r="T76" s="20"/>
      <c r="U76" s="20"/>
    </row>
    <row r="77" spans="4:21" ht="12.75">
      <c r="D77" s="19"/>
      <c r="F77" s="19"/>
      <c r="Q77" s="20"/>
      <c r="R77" s="20"/>
      <c r="S77" s="20"/>
      <c r="T77" s="20"/>
      <c r="U77" s="20"/>
    </row>
    <row r="78" spans="4:21" ht="12.75">
      <c r="D78" s="19"/>
      <c r="F78" s="19"/>
      <c r="Q78" s="20"/>
      <c r="R78" s="20"/>
      <c r="S78" s="20"/>
      <c r="T78" s="20"/>
      <c r="U78" s="20"/>
    </row>
    <row r="79" spans="4:21" ht="12.75">
      <c r="D79" s="19"/>
      <c r="F79" s="19"/>
      <c r="Q79" s="20"/>
      <c r="R79" s="20"/>
      <c r="S79" s="20"/>
      <c r="T79" s="20"/>
      <c r="U79" s="20"/>
    </row>
    <row r="80" spans="4:21" ht="12.75">
      <c r="D80" s="19"/>
      <c r="F80" s="19"/>
      <c r="Q80" s="20"/>
      <c r="R80" s="20"/>
      <c r="S80" s="20"/>
      <c r="T80" s="20"/>
      <c r="U80" s="20"/>
    </row>
    <row r="81" spans="4:21" ht="12.75">
      <c r="D81" s="19"/>
      <c r="F81" s="19"/>
      <c r="Q81" s="20"/>
      <c r="R81" s="20"/>
      <c r="S81" s="20"/>
      <c r="T81" s="20"/>
      <c r="U81" s="20"/>
    </row>
    <row r="82" spans="4:21" ht="12.75">
      <c r="D82" s="19"/>
      <c r="F82" s="19"/>
      <c r="Q82" s="20"/>
      <c r="R82" s="20"/>
      <c r="S82" s="20"/>
      <c r="T82" s="20"/>
      <c r="U82" s="20"/>
    </row>
    <row r="83" spans="4:21" ht="12.75">
      <c r="D83" s="19"/>
      <c r="F83" s="19"/>
      <c r="Q83" s="20"/>
      <c r="R83" s="20"/>
      <c r="S83" s="20"/>
      <c r="T83" s="20"/>
      <c r="U83" s="20"/>
    </row>
    <row r="84" spans="4:21" ht="12.75">
      <c r="D84" s="19"/>
      <c r="F84" s="19"/>
      <c r="Q84" s="20"/>
      <c r="R84" s="20"/>
      <c r="S84" s="20"/>
      <c r="T84" s="20"/>
      <c r="U84" s="20"/>
    </row>
    <row r="85" spans="4:21" ht="12.75">
      <c r="D85" s="19"/>
      <c r="F85" s="19"/>
      <c r="Q85" s="20"/>
      <c r="R85" s="20"/>
      <c r="S85" s="20"/>
      <c r="T85" s="20"/>
      <c r="U85" s="20"/>
    </row>
    <row r="86" spans="4:21" ht="12.75">
      <c r="D86" s="19"/>
      <c r="F86" s="19"/>
      <c r="Q86" s="20"/>
      <c r="R86" s="20"/>
      <c r="S86" s="20"/>
      <c r="T86" s="20"/>
      <c r="U86" s="20"/>
    </row>
    <row r="87" spans="4:21" ht="12.75">
      <c r="D87" s="19"/>
      <c r="F87" s="19"/>
      <c r="Q87" s="20"/>
      <c r="R87" s="20"/>
      <c r="S87" s="20"/>
      <c r="T87" s="20"/>
      <c r="U87" s="20"/>
    </row>
    <row r="88" spans="4:21" ht="12.75">
      <c r="D88" s="19"/>
      <c r="F88" s="19"/>
      <c r="Q88" s="20"/>
      <c r="R88" s="20"/>
      <c r="S88" s="20"/>
      <c r="T88" s="20"/>
      <c r="U88" s="20"/>
    </row>
    <row r="89" spans="4:21" ht="12.75">
      <c r="D89" s="19"/>
      <c r="F89" s="19"/>
      <c r="Q89" s="20"/>
      <c r="R89" s="20"/>
      <c r="S89" s="20"/>
      <c r="T89" s="20"/>
      <c r="U89" s="20"/>
    </row>
    <row r="90" spans="4:21" ht="12.75">
      <c r="D90" s="19"/>
      <c r="F90" s="19"/>
      <c r="Q90" s="20"/>
      <c r="R90" s="20"/>
      <c r="S90" s="20"/>
      <c r="T90" s="20"/>
      <c r="U90" s="20"/>
    </row>
    <row r="91" spans="4:21" ht="12.75">
      <c r="D91" s="19"/>
      <c r="F91" s="19"/>
      <c r="Q91" s="20"/>
      <c r="R91" s="20"/>
      <c r="S91" s="20"/>
      <c r="T91" s="20"/>
      <c r="U91" s="20"/>
    </row>
    <row r="92" spans="4:21" ht="12.75">
      <c r="D92" s="19"/>
      <c r="F92" s="19"/>
      <c r="Q92" s="20"/>
      <c r="R92" s="20"/>
      <c r="S92" s="20"/>
      <c r="T92" s="20"/>
      <c r="U92" s="20"/>
    </row>
    <row r="93" spans="4:21" ht="12.75">
      <c r="D93" s="19"/>
      <c r="F93" s="19"/>
      <c r="Q93" s="20"/>
      <c r="R93" s="20"/>
      <c r="S93" s="20"/>
      <c r="T93" s="20"/>
      <c r="U93" s="20"/>
    </row>
    <row r="94" spans="4:21" ht="12.75">
      <c r="D94" s="19"/>
      <c r="F94" s="19"/>
      <c r="Q94" s="20"/>
      <c r="R94" s="20"/>
      <c r="S94" s="20"/>
      <c r="T94" s="20"/>
      <c r="U94" s="20"/>
    </row>
    <row r="95" spans="4:21" ht="12.75">
      <c r="D95" s="19"/>
      <c r="F95" s="19"/>
      <c r="Q95" s="20"/>
      <c r="R95" s="20"/>
      <c r="S95" s="20"/>
      <c r="T95" s="20"/>
      <c r="U95" s="20"/>
    </row>
    <row r="96" spans="4:21" ht="12.75">
      <c r="D96" s="19"/>
      <c r="F96" s="19"/>
      <c r="Q96" s="20"/>
      <c r="R96" s="20"/>
      <c r="S96" s="20"/>
      <c r="T96" s="20"/>
      <c r="U96" s="20"/>
    </row>
    <row r="97" spans="4:21" ht="12.75">
      <c r="D97" s="19"/>
      <c r="F97" s="19"/>
      <c r="Q97" s="20"/>
      <c r="R97" s="20"/>
      <c r="S97" s="20"/>
      <c r="T97" s="20"/>
      <c r="U97" s="20"/>
    </row>
    <row r="98" spans="4:21" ht="12.75">
      <c r="D98" s="19"/>
      <c r="F98" s="19"/>
      <c r="Q98" s="20"/>
      <c r="R98" s="20"/>
      <c r="S98" s="20"/>
      <c r="T98" s="20"/>
      <c r="U98" s="20"/>
    </row>
    <row r="99" spans="4:21" ht="12.75">
      <c r="D99" s="19"/>
      <c r="F99" s="19"/>
      <c r="Q99" s="20"/>
      <c r="R99" s="20"/>
      <c r="S99" s="20"/>
      <c r="T99" s="20"/>
      <c r="U99" s="20"/>
    </row>
    <row r="100" spans="4:21" ht="12.75">
      <c r="D100" s="19"/>
      <c r="F100" s="19"/>
      <c r="Q100" s="20"/>
      <c r="R100" s="20"/>
      <c r="S100" s="20"/>
      <c r="T100" s="20"/>
      <c r="U100" s="20"/>
    </row>
    <row r="101" spans="4:21" ht="12.75">
      <c r="D101" s="19"/>
      <c r="F101" s="19"/>
      <c r="Q101" s="20"/>
      <c r="R101" s="20"/>
      <c r="S101" s="20"/>
      <c r="T101" s="20"/>
      <c r="U101" s="20"/>
    </row>
    <row r="102" spans="4:21" ht="12.75">
      <c r="D102" s="19"/>
      <c r="F102" s="19"/>
      <c r="Q102" s="20"/>
      <c r="R102" s="20"/>
      <c r="S102" s="20"/>
      <c r="T102" s="20"/>
      <c r="U102" s="20"/>
    </row>
    <row r="103" spans="4:21" ht="12.75">
      <c r="D103" s="19"/>
      <c r="F103" s="19"/>
      <c r="Q103" s="20"/>
      <c r="R103" s="20"/>
      <c r="S103" s="20"/>
      <c r="T103" s="20"/>
      <c r="U103" s="20"/>
    </row>
    <row r="104" spans="4:21" ht="12.75">
      <c r="D104" s="19"/>
      <c r="F104" s="19"/>
      <c r="Q104" s="20"/>
      <c r="R104" s="20"/>
      <c r="S104" s="20"/>
      <c r="T104" s="20"/>
      <c r="U104" s="20"/>
    </row>
    <row r="105" spans="4:21" ht="12.75">
      <c r="D105" s="19"/>
      <c r="F105" s="19"/>
      <c r="Q105" s="20"/>
      <c r="R105" s="20"/>
      <c r="S105" s="20"/>
      <c r="T105" s="20"/>
      <c r="U105" s="20"/>
    </row>
    <row r="106" spans="4:21" ht="12.75">
      <c r="D106" s="19"/>
      <c r="F106" s="19"/>
      <c r="Q106" s="20"/>
      <c r="R106" s="20"/>
      <c r="S106" s="20"/>
      <c r="T106" s="20"/>
      <c r="U106" s="20"/>
    </row>
    <row r="107" spans="4:21" ht="12.75">
      <c r="D107" s="19"/>
      <c r="F107" s="19"/>
      <c r="Q107" s="20"/>
      <c r="R107" s="20"/>
      <c r="S107" s="20"/>
      <c r="T107" s="20"/>
      <c r="U107" s="20"/>
    </row>
    <row r="108" spans="4:21" ht="12.75">
      <c r="D108" s="19"/>
      <c r="F108" s="19"/>
      <c r="Q108" s="20"/>
      <c r="R108" s="20"/>
      <c r="S108" s="20"/>
      <c r="T108" s="20"/>
      <c r="U108" s="20"/>
    </row>
    <row r="109" spans="4:21" ht="12.75">
      <c r="D109" s="19"/>
      <c r="F109" s="19"/>
      <c r="Q109" s="20"/>
      <c r="R109" s="20"/>
      <c r="S109" s="20"/>
      <c r="T109" s="20"/>
      <c r="U109" s="20"/>
    </row>
    <row r="110" spans="4:21" ht="12.75">
      <c r="D110" s="19"/>
      <c r="F110" s="19"/>
      <c r="Q110" s="20"/>
      <c r="R110" s="20"/>
      <c r="S110" s="20"/>
      <c r="T110" s="20"/>
      <c r="U110" s="20"/>
    </row>
    <row r="111" spans="4:21" ht="12.75">
      <c r="D111" s="19"/>
      <c r="F111" s="19"/>
      <c r="Q111" s="20"/>
      <c r="R111" s="20"/>
      <c r="S111" s="20"/>
      <c r="T111" s="20"/>
      <c r="U111" s="20"/>
    </row>
    <row r="112" spans="4:21" ht="12.75">
      <c r="D112" s="19"/>
      <c r="F112" s="19"/>
      <c r="Q112" s="20"/>
      <c r="R112" s="20"/>
      <c r="S112" s="20"/>
      <c r="T112" s="20"/>
      <c r="U112" s="20"/>
    </row>
    <row r="113" spans="4:21" ht="12.75">
      <c r="D113" s="19"/>
      <c r="F113" s="19"/>
      <c r="Q113" s="20"/>
      <c r="R113" s="20"/>
      <c r="S113" s="20"/>
      <c r="T113" s="20"/>
      <c r="U113" s="20"/>
    </row>
    <row r="114" spans="4:21" ht="12.75">
      <c r="D114" s="19"/>
      <c r="F114" s="19"/>
      <c r="Q114" s="20"/>
      <c r="R114" s="20"/>
      <c r="S114" s="20"/>
      <c r="T114" s="20"/>
      <c r="U114" s="20"/>
    </row>
    <row r="115" spans="4:21" ht="12.75">
      <c r="D115" s="19"/>
      <c r="F115" s="19"/>
      <c r="Q115" s="20"/>
      <c r="R115" s="20"/>
      <c r="S115" s="20"/>
      <c r="T115" s="20"/>
      <c r="U115" s="20"/>
    </row>
    <row r="116" spans="4:21" ht="12.75">
      <c r="D116" s="19"/>
      <c r="F116" s="19"/>
      <c r="Q116" s="20"/>
      <c r="R116" s="20"/>
      <c r="S116" s="20"/>
      <c r="T116" s="20"/>
      <c r="U116" s="20"/>
    </row>
    <row r="117" spans="4:21" ht="12.75">
      <c r="D117" s="19"/>
      <c r="F117" s="19"/>
      <c r="Q117" s="20"/>
      <c r="R117" s="20"/>
      <c r="S117" s="20"/>
      <c r="T117" s="20"/>
      <c r="U117" s="20"/>
    </row>
    <row r="118" spans="4:21" ht="12.75">
      <c r="D118" s="19"/>
      <c r="F118" s="19"/>
      <c r="Q118" s="20"/>
      <c r="R118" s="20"/>
      <c r="S118" s="20"/>
      <c r="T118" s="20"/>
      <c r="U118" s="20"/>
    </row>
    <row r="119" spans="4:21" ht="12.75">
      <c r="D119" s="19"/>
      <c r="F119" s="19"/>
      <c r="Q119" s="20"/>
      <c r="R119" s="20"/>
      <c r="S119" s="20"/>
      <c r="T119" s="20"/>
      <c r="U119" s="20"/>
    </row>
    <row r="120" spans="4:21" ht="12.75">
      <c r="D120" s="19"/>
      <c r="F120" s="19"/>
      <c r="Q120" s="20"/>
      <c r="R120" s="20"/>
      <c r="S120" s="20"/>
      <c r="T120" s="20"/>
      <c r="U120" s="20"/>
    </row>
    <row r="121" spans="4:21" ht="12.75">
      <c r="D121" s="19"/>
      <c r="F121" s="19"/>
      <c r="Q121" s="20"/>
      <c r="R121" s="20"/>
      <c r="S121" s="20"/>
      <c r="T121" s="20"/>
      <c r="U121" s="20"/>
    </row>
    <row r="122" spans="4:21" ht="12.75">
      <c r="D122" s="19"/>
      <c r="F122" s="19"/>
      <c r="Q122" s="20"/>
      <c r="R122" s="20"/>
      <c r="S122" s="20"/>
      <c r="T122" s="20"/>
      <c r="U122" s="20"/>
    </row>
    <row r="123" spans="4:21" ht="12.75">
      <c r="D123" s="19"/>
      <c r="F123" s="19"/>
      <c r="Q123" s="20"/>
      <c r="R123" s="20"/>
      <c r="S123" s="20"/>
      <c r="T123" s="20"/>
      <c r="U123" s="20"/>
    </row>
    <row r="124" spans="4:21" ht="12.75">
      <c r="D124" s="19"/>
      <c r="F124" s="19"/>
      <c r="Q124" s="20"/>
      <c r="R124" s="20"/>
      <c r="S124" s="20"/>
      <c r="T124" s="20"/>
      <c r="U124" s="20"/>
    </row>
    <row r="125" spans="4:21" ht="12.75">
      <c r="D125" s="19"/>
      <c r="F125" s="19"/>
      <c r="Q125" s="20"/>
      <c r="R125" s="20"/>
      <c r="S125" s="20"/>
      <c r="T125" s="20"/>
      <c r="U125" s="20"/>
    </row>
    <row r="126" spans="4:21" ht="12.75">
      <c r="D126" s="19"/>
      <c r="F126" s="19"/>
      <c r="Q126" s="20"/>
      <c r="R126" s="20"/>
      <c r="S126" s="20"/>
      <c r="T126" s="20"/>
      <c r="U126" s="20"/>
    </row>
    <row r="127" spans="4:21" ht="12.75">
      <c r="D127" s="19"/>
      <c r="F127" s="19"/>
      <c r="Q127" s="20"/>
      <c r="R127" s="20"/>
      <c r="S127" s="20"/>
      <c r="T127" s="20"/>
      <c r="U127" s="20"/>
    </row>
    <row r="128" spans="4:21" ht="12.75">
      <c r="D128" s="19"/>
      <c r="F128" s="19"/>
      <c r="Q128" s="20"/>
      <c r="R128" s="20"/>
      <c r="S128" s="20"/>
      <c r="T128" s="20"/>
      <c r="U128" s="20"/>
    </row>
    <row r="129" spans="4:21" ht="12.75">
      <c r="D129" s="19"/>
      <c r="F129" s="19"/>
      <c r="Q129" s="20"/>
      <c r="R129" s="20"/>
      <c r="S129" s="20"/>
      <c r="T129" s="20"/>
      <c r="U129" s="20"/>
    </row>
    <row r="130" spans="4:21" ht="12.75">
      <c r="D130" s="19"/>
      <c r="F130" s="19"/>
      <c r="Q130" s="20"/>
      <c r="R130" s="20"/>
      <c r="S130" s="20"/>
      <c r="T130" s="20"/>
      <c r="U130" s="20"/>
    </row>
    <row r="131" spans="4:21" ht="12.75">
      <c r="D131" s="19"/>
      <c r="F131" s="19"/>
      <c r="Q131" s="20"/>
      <c r="R131" s="20"/>
      <c r="S131" s="20"/>
      <c r="T131" s="20"/>
      <c r="U131" s="20"/>
    </row>
    <row r="132" spans="4:21" ht="12.75">
      <c r="D132" s="19"/>
      <c r="F132" s="19"/>
      <c r="Q132" s="20"/>
      <c r="R132" s="20"/>
      <c r="S132" s="20"/>
      <c r="T132" s="20"/>
      <c r="U132" s="20"/>
    </row>
    <row r="133" spans="4:21" ht="12.75">
      <c r="D133" s="19"/>
      <c r="F133" s="19"/>
      <c r="Q133" s="20"/>
      <c r="R133" s="20"/>
      <c r="S133" s="20"/>
      <c r="T133" s="20"/>
      <c r="U133" s="20"/>
    </row>
    <row r="134" spans="4:21" ht="12.75">
      <c r="D134" s="19"/>
      <c r="F134" s="19"/>
      <c r="Q134" s="20"/>
      <c r="R134" s="20"/>
      <c r="S134" s="20"/>
      <c r="T134" s="20"/>
      <c r="U134" s="20"/>
    </row>
    <row r="135" spans="4:21" ht="12.75">
      <c r="D135" s="19"/>
      <c r="F135" s="19"/>
      <c r="Q135" s="20"/>
      <c r="R135" s="20"/>
      <c r="S135" s="20"/>
      <c r="T135" s="20"/>
      <c r="U135" s="20"/>
    </row>
    <row r="136" spans="4:21" ht="12.75">
      <c r="D136" s="19"/>
      <c r="F136" s="19"/>
      <c r="Q136" s="20"/>
      <c r="R136" s="20"/>
      <c r="S136" s="20"/>
      <c r="T136" s="20"/>
      <c r="U136" s="20"/>
    </row>
    <row r="137" spans="4:21" ht="12.75">
      <c r="D137" s="19"/>
      <c r="F137" s="19"/>
      <c r="Q137" s="20"/>
      <c r="R137" s="20"/>
      <c r="S137" s="20"/>
      <c r="T137" s="20"/>
      <c r="U137" s="20"/>
    </row>
    <row r="138" spans="4:21" ht="12.75">
      <c r="D138" s="19"/>
      <c r="F138" s="19"/>
      <c r="Q138" s="20"/>
      <c r="R138" s="20"/>
      <c r="S138" s="20"/>
      <c r="T138" s="20"/>
      <c r="U138" s="20"/>
    </row>
    <row r="139" spans="4:21" ht="12.75">
      <c r="D139" s="19"/>
      <c r="F139" s="19"/>
      <c r="Q139" s="20"/>
      <c r="R139" s="20"/>
      <c r="S139" s="20"/>
      <c r="T139" s="20"/>
      <c r="U139" s="20"/>
    </row>
    <row r="140" spans="4:21" ht="12.75">
      <c r="D140" s="19"/>
      <c r="F140" s="19"/>
      <c r="Q140" s="20"/>
      <c r="R140" s="20"/>
      <c r="S140" s="20"/>
      <c r="T140" s="20"/>
      <c r="U140" s="20"/>
    </row>
    <row r="141" spans="4:21" ht="12.75">
      <c r="D141" s="19"/>
      <c r="F141" s="19"/>
      <c r="Q141" s="20"/>
      <c r="R141" s="20"/>
      <c r="S141" s="20"/>
      <c r="T141" s="20"/>
      <c r="U141" s="20"/>
    </row>
  </sheetData>
  <sheetProtection/>
  <hyperlinks>
    <hyperlink ref="S2" r:id="rId1" display="https://drive.google.com/a/hardin.kyschools.us/file/d/1qJrBwVRuJ08lsByIzxB_7PY3FM5xXQc7/view?usp=drivesdk"/>
    <hyperlink ref="S3" r:id="rId2" display="https://drive.google.com/a/hardin.kyschools.us/file/d/1DDldc0HDxlOg-LhLH72YV8-qZMGGk-rc/view?usp=drivesdk"/>
    <hyperlink ref="S4" r:id="rId3" display="https://drive.google.com/a/hardin.kyschools.us/file/d/1jAgE3jM7gkHY49ow2SQ9xK3WAPJilMMl/view?usp=drivesdk"/>
    <hyperlink ref="S5" r:id="rId4" display="https://drive.google.com/a/hardin.kyschools.us/file/d/12PhZa-S9NpbV0mb_KnHHFftBqH4-oblG/view?usp=drivesdk"/>
    <hyperlink ref="S6" r:id="rId5" display="https://drive.google.com/a/hardin.kyschools.us/file/d/1uFBiaRGC4K9JE6W-GLTkgrhmGADdxigg/view?usp=drivesdk"/>
    <hyperlink ref="S7" r:id="rId6" display="https://drive.google.com/a/hardin.kyschools.us/file/d/1VWLoLcpEhtg4j4YO9ScZWqbTUz_Wm4nv/view?usp=drivesdk"/>
    <hyperlink ref="S8" r:id="rId7" display="https://drive.google.com/a/hardin.kyschools.us/file/d/1tl2YZ774QPfAiDWrBogKuZrH3ogkxZOZ/view?usp=drivesdk"/>
    <hyperlink ref="S9" r:id="rId8" display="https://drive.google.com/a/hardin.kyschools.us/file/d/12dck-V4AvmcWCJR-7HNOsZYRoMNFy3Zb/view?usp=drivesdk"/>
    <hyperlink ref="S10" r:id="rId9" display="https://drive.google.com/a/hardin.kyschools.us/file/d/1bI2Tnp15b5AR7DqGO0uq3DNYm2dohihs/view?usp=drivesdk"/>
    <hyperlink ref="S11" r:id="rId10" display="https://drive.google.com/a/hardin.kyschools.us/file/d/1qSGXCiI8k6SnyC_3vZeoFja3FEiqRSmS/view?usp=drivesdk"/>
    <hyperlink ref="S12" r:id="rId11" display="https://drive.google.com/a/hardin.kyschools.us/file/d/1lgnI4Y9IHxfn5-2_619KiUZyex_sDDXI/view?usp=drivesdk"/>
    <hyperlink ref="S13" r:id="rId12" display="https://drive.google.com/a/hardin.kyschools.us/file/d/1r0dKlP7cI5EeK88I-QAnHsiw-GnyClWv/view?usp=drivesdk"/>
    <hyperlink ref="S14" r:id="rId13" display="https://drive.google.com/a/hardin.kyschools.us/file/d/12GKyrmkdgc2xMZ0KPsu-GgSTrdOfEOs7/view?usp=drivesdk"/>
    <hyperlink ref="S15" r:id="rId14" display="https://drive.google.com/a/hardin.kyschools.us/file/d/16CuHAFhZLUPp2-BitXhSkIIVEzWg2T5a/view?usp=drivesdk"/>
    <hyperlink ref="S16" r:id="rId15" display="https://drive.google.com/a/hardin.kyschools.us/file/d/1sWuu7rQUBfkHF3LubL5ed0VMnUAjqA3X/view?usp=drivesdk"/>
    <hyperlink ref="S17" r:id="rId16" display="https://drive.google.com/a/hardin.kyschools.us/file/d/12hKVuCqIMwaXniYFkCQE8D8fuGYADk5N/view?usp=drivesdk"/>
    <hyperlink ref="S18" r:id="rId17" display="https://drive.google.com/a/hardin.kyschools.us/file/d/1fQS5j39T3PtdpaWm1EELKhPcxoyHpZne/view?usp=drivesdk"/>
    <hyperlink ref="S19" r:id="rId18" display="https://drive.google.com/a/hardin.kyschools.us/file/d/1v4O5ME-eGik9lx0156iKSHeLvsWu_YJ0/view?usp=drivesdk"/>
    <hyperlink ref="S20" r:id="rId19" display="https://drive.google.com/a/hardin.kyschools.us/file/d/1TrH3mYjiwxHvDcXujkkIJovXxSBpBBDr/view?usp=drivesdk"/>
    <hyperlink ref="S21" r:id="rId20" display="https://drive.google.com/a/hardin.kyschools.us/file/d/1EDXX2nmYygwn4Stzo7rgT_i78WQMO-EN/view?usp=drivesdk"/>
    <hyperlink ref="S22" r:id="rId21" display="https://drive.google.com/a/hardin.kyschools.us/file/d/1MWopSBcbPF2UpZ6HuUfiIwdzkREHLIc2/view?usp=drivesdk"/>
    <hyperlink ref="S23" r:id="rId22" display="https://drive.google.com/a/hardin.kyschools.us/file/d/1RjcVpuRZ-blUPGJpH6jdhIomlaoh_TeZ/view?usp=drivesdk"/>
    <hyperlink ref="S24" r:id="rId23" display="https://drive.google.com/a/hardin.kyschools.us/file/d/1hOqQt2FqkhCnX3-vcy5Xec5anZ-rQgfl/view?usp=drivesdk"/>
    <hyperlink ref="S25" r:id="rId24" display="https://drive.google.com/a/hardin.kyschools.us/file/d/1drV-rM215QI6urkjxFP6hYPNnbc-6yye/view?usp=drivesdk"/>
    <hyperlink ref="S26" r:id="rId25" display="https://drive.google.com/a/hardin.kyschools.us/file/d/1JBjdh_nG6dGo6MZW4LX8ZwTGcS_VsRr3/view?usp=drivesdk"/>
    <hyperlink ref="S27" r:id="rId26" display="https://drive.google.com/a/hardin.kyschools.us/file/d/1I3gA0kBCbBSm9MwwMettHVAvpSYl9nxe/view?usp=drivesdk"/>
    <hyperlink ref="S28" r:id="rId27" display="https://drive.google.com/a/hardin.kyschools.us/file/d/1MBk-mqMbpQgPHX0uQeJqrR4ssIDmfOsP/view?usp=drivesdk"/>
    <hyperlink ref="S29" r:id="rId28" display="https://drive.google.com/a/hardin.kyschools.us/file/d/1GE-V0qOmm7RMb8zYX3iRB8PwXWr4Avyc/view?usp=drivesdk"/>
    <hyperlink ref="S30" r:id="rId29" display="https://drive.google.com/a/hardin.kyschools.us/file/d/1PwwUHtXfZk_CO9xH-MqVxvKZ7R38l_w-/view?usp=drivesdk"/>
    <hyperlink ref="S31" r:id="rId30" display="https://drive.google.com/a/hardin.kyschools.us/file/d/10xHB4_Kk94DG93N3HPuGr99uxN_0z4aF/view?usp=drivesdk"/>
    <hyperlink ref="S32" r:id="rId31" display="https://drive.google.com/a/hardin.kyschools.us/file/d/1DW5HzV8mg0chEf2SmahqxSMMTol9zrtS/view?usp=drivesdk"/>
    <hyperlink ref="S33" r:id="rId32" display="https://drive.google.com/a/hardin.kyschools.us/file/d/1JRjzDFMQYpq2igNBBTkUsrdozO0BNiXA/view?usp=drivesdk"/>
    <hyperlink ref="S34" r:id="rId33" display="https://drive.google.com/a/hardin.kyschools.us/file/d/13_R_xSmj85Yi3SrUZt27mF1TOjv1Zvzg/view?usp=drivesdk"/>
    <hyperlink ref="S35" r:id="rId34" display="https://drive.google.com/a/hardin.kyschools.us/file/d/1x1cXUR1VcbY2ecTlO1IT0bj03jhrNB2p/view?usp=drivesdk"/>
    <hyperlink ref="S36" r:id="rId35" display="https://drive.google.com/a/hardin.kyschools.us/file/d/1Ne7rB8HUyaSKJIeYw1j0QISOwDYLyqHC/view?usp=drivesdk"/>
    <hyperlink ref="S37" r:id="rId36" display="https://drive.google.com/a/hardin.kyschools.us/file/d/1tjJJJOjPonRiIm1e1qLoKRC4fqMhu7ej/view?usp=drivesdk"/>
    <hyperlink ref="S38" r:id="rId37" display="https://drive.google.com/a/hardin.kyschools.us/file/d/1_LGRm_k29ssKyLswuhkBA9lCOBx7P2se/view?usp=drivesdk"/>
    <hyperlink ref="S39" r:id="rId38" display="https://drive.google.com/a/hardin.kyschools.us/file/d/1tU_MpKB5QU1Y0uENpUR07XUwrgB6bL62/view?usp=drivesdk"/>
    <hyperlink ref="S40" r:id="rId39" display="https://drive.google.com/a/hardin.kyschools.us/file/d/152WPzP5uE6X572VMrlS9-2M1oJ50AqMZ/view?usp=drivesdk"/>
    <hyperlink ref="S41" r:id="rId40" display="https://drive.google.com/a/hardin.kyschools.us/file/d/1_eYrbRH88iHtFZXf1jiCx4w6xSnzQP45/view?usp=drivesdk"/>
    <hyperlink ref="S42" r:id="rId41" display="https://drive.google.com/a/hardin.kyschools.us/file/d/1bqfPYq2Dwtobst6lqSmFldJMLA-2IwCp/view?usp=drivesdk"/>
    <hyperlink ref="S43" r:id="rId42" display="https://drive.google.com/a/hardin.kyschools.us/file/d/1nkeXdkce5PD_RhmlbY5MotKD9PLonzGC/view?usp=drivesdk"/>
    <hyperlink ref="S44" r:id="rId43" display="https://drive.google.com/a/hardin.kyschools.us/file/d/1XgTSXiGX8B8qFHrAg-Y2Qq_3hqipJtZi/view?usp=drivesdk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2" ht="15.75" customHeight="1">
      <c r="A1" s="21" t="s">
        <v>1373</v>
      </c>
      <c r="B1" s="21" t="s">
        <v>1374</v>
      </c>
    </row>
    <row r="2" spans="1:2" ht="15.75" customHeight="1">
      <c r="A2" s="2" t="s">
        <v>1375</v>
      </c>
      <c r="B2" s="2" t="s">
        <v>1376</v>
      </c>
    </row>
    <row r="3" spans="1:2" ht="15.75" customHeight="1">
      <c r="A3" s="2" t="s">
        <v>1377</v>
      </c>
      <c r="B3" s="2" t="s">
        <v>1378</v>
      </c>
    </row>
    <row r="4" spans="1:2" ht="15.75" customHeight="1">
      <c r="A4" s="2" t="s">
        <v>1379</v>
      </c>
      <c r="B4" s="2" t="s">
        <v>1378</v>
      </c>
    </row>
    <row r="5" spans="1:2" ht="15.75" customHeight="1">
      <c r="A5" s="2" t="s">
        <v>1380</v>
      </c>
      <c r="B5" s="2" t="s">
        <v>1381</v>
      </c>
    </row>
    <row r="6" spans="1:2" ht="15.75" customHeight="1">
      <c r="A6" s="2" t="s">
        <v>1382</v>
      </c>
      <c r="B6" s="2" t="s">
        <v>1383</v>
      </c>
    </row>
    <row r="7" spans="1:2" ht="15.75" customHeight="1">
      <c r="A7" s="2" t="s">
        <v>1384</v>
      </c>
      <c r="B7" s="2" t="s">
        <v>1385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2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29" ht="15.75" customHeight="1">
      <c r="A1" s="2" t="s">
        <v>1386</v>
      </c>
      <c r="B1" s="2" t="s">
        <v>1387</v>
      </c>
      <c r="C1" s="2" t="s">
        <v>1388</v>
      </c>
      <c r="D1" s="2" t="s">
        <v>1389</v>
      </c>
      <c r="E1" s="2" t="s">
        <v>1390</v>
      </c>
      <c r="F1" s="2" t="s">
        <v>1391</v>
      </c>
      <c r="G1" s="2" t="s">
        <v>1392</v>
      </c>
      <c r="H1" s="2" t="s">
        <v>1393</v>
      </c>
      <c r="I1" s="2" t="s">
        <v>1394</v>
      </c>
      <c r="J1" s="2" t="s">
        <v>1395</v>
      </c>
      <c r="K1" s="2" t="s">
        <v>1396</v>
      </c>
      <c r="L1" s="2" t="s">
        <v>1397</v>
      </c>
      <c r="M1" s="2" t="s">
        <v>1398</v>
      </c>
      <c r="N1" s="2" t="s">
        <v>1399</v>
      </c>
      <c r="O1" s="2" t="s">
        <v>1400</v>
      </c>
      <c r="P1" s="2" t="s">
        <v>1401</v>
      </c>
      <c r="Q1" s="2" t="s">
        <v>1402</v>
      </c>
      <c r="R1" s="2" t="s">
        <v>1403</v>
      </c>
      <c r="S1" s="2" t="s">
        <v>1404</v>
      </c>
      <c r="T1" s="2" t="s">
        <v>1405</v>
      </c>
      <c r="U1" s="2" t="s">
        <v>1406</v>
      </c>
      <c r="V1" s="2" t="s">
        <v>1407</v>
      </c>
      <c r="W1" s="2" t="s">
        <v>1408</v>
      </c>
      <c r="X1" s="2" t="s">
        <v>1409</v>
      </c>
      <c r="Y1" s="2" t="s">
        <v>1410</v>
      </c>
      <c r="Z1" s="2" t="s">
        <v>1411</v>
      </c>
      <c r="AA1" s="2" t="s">
        <v>1412</v>
      </c>
      <c r="AB1" s="2" t="s">
        <v>1413</v>
      </c>
      <c r="AC1" s="2" t="s">
        <v>1414</v>
      </c>
    </row>
    <row r="2" spans="1:28" ht="15.75" customHeight="1">
      <c r="A2" s="2" t="s">
        <v>1415</v>
      </c>
      <c r="B2" s="2" t="s">
        <v>1416</v>
      </c>
      <c r="C2" s="2" t="s">
        <v>1417</v>
      </c>
      <c r="D2" s="22">
        <v>1531059754</v>
      </c>
      <c r="E2" s="22">
        <v>1</v>
      </c>
      <c r="F2" s="22">
        <v>2</v>
      </c>
      <c r="G2" s="2" t="s">
        <v>1418</v>
      </c>
      <c r="H2" s="2" t="s">
        <v>1419</v>
      </c>
      <c r="I2" s="2" t="s">
        <v>1419</v>
      </c>
      <c r="J2" s="2" t="s">
        <v>1420</v>
      </c>
      <c r="K2" s="2" t="s">
        <v>1421</v>
      </c>
      <c r="L2" s="2" t="s">
        <v>1422</v>
      </c>
      <c r="M2" s="2" t="s">
        <v>1423</v>
      </c>
      <c r="N2" s="2" t="b">
        <v>1</v>
      </c>
      <c r="O2" s="2" t="s">
        <v>1424</v>
      </c>
      <c r="P2" s="2" t="b">
        <v>0</v>
      </c>
      <c r="Q2" s="22">
        <v>24</v>
      </c>
      <c r="R2" s="2" t="b">
        <v>0</v>
      </c>
      <c r="S2" s="2" t="b">
        <v>1</v>
      </c>
      <c r="T2" s="2" t="s">
        <v>1425</v>
      </c>
      <c r="X2" s="2" t="b">
        <v>1</v>
      </c>
      <c r="Y2" s="2" t="s">
        <v>1426</v>
      </c>
      <c r="Z2" s="2" t="s">
        <v>1427</v>
      </c>
      <c r="AA2" s="2" t="b">
        <v>0</v>
      </c>
      <c r="AB2" s="2" t="s">
        <v>1428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Pawley, Kaycie</dc:creator>
  <cp:keywords/>
  <dc:description/>
  <cp:lastModifiedBy>Pawley, Kaycie</cp:lastModifiedBy>
  <dcterms:created xsi:type="dcterms:W3CDTF">2020-09-17T21:01:05Z</dcterms:created>
  <dcterms:modified xsi:type="dcterms:W3CDTF">2020-09-17T21:01:07Z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