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23" i="1"/>
  <c r="W22"/>
  <c r="W3"/>
  <c r="S23"/>
  <c r="S22"/>
  <c r="V23"/>
  <c r="V22"/>
  <c r="R23"/>
  <c r="R22"/>
  <c r="Q25"/>
  <c r="P25"/>
  <c r="P23"/>
  <c r="Q23"/>
  <c r="O23"/>
  <c r="Q22"/>
  <c r="P22"/>
  <c r="Q21"/>
  <c r="P21"/>
  <c r="Q20"/>
  <c r="P20"/>
  <c r="Q19"/>
  <c r="P19"/>
  <c r="T4"/>
  <c r="T5"/>
  <c r="T6"/>
  <c r="T7"/>
  <c r="T8"/>
  <c r="T9"/>
  <c r="T10"/>
  <c r="T11"/>
  <c r="T12"/>
  <c r="T13"/>
  <c r="T14"/>
  <c r="T15"/>
  <c r="S21"/>
  <c r="S20"/>
  <c r="S19"/>
  <c r="S25" l="1"/>
  <c r="R21"/>
  <c r="R20"/>
  <c r="R19"/>
  <c r="O22"/>
  <c r="O21"/>
  <c r="O20"/>
  <c r="O19"/>
  <c r="B19"/>
  <c r="B25" s="1"/>
  <c r="C19"/>
  <c r="C25" s="1"/>
  <c r="D19"/>
  <c r="E19"/>
  <c r="F19"/>
  <c r="F25" s="1"/>
  <c r="G19"/>
  <c r="G25" s="1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D25"/>
  <c r="E25"/>
  <c r="R25" l="1"/>
  <c r="O25"/>
  <c r="N23"/>
  <c r="N22"/>
  <c r="N21"/>
  <c r="N20"/>
  <c r="N19"/>
  <c r="M22"/>
  <c r="M23"/>
  <c r="M21"/>
  <c r="M20"/>
  <c r="M19"/>
  <c r="L23"/>
  <c r="L22"/>
  <c r="K23"/>
  <c r="L21"/>
  <c r="L20"/>
  <c r="L19"/>
  <c r="M25" l="1"/>
  <c r="N25"/>
  <c r="L25"/>
  <c r="K22"/>
  <c r="K21"/>
  <c r="K20"/>
  <c r="K19"/>
  <c r="J23"/>
  <c r="J22"/>
  <c r="J21"/>
  <c r="J20"/>
  <c r="J19"/>
  <c r="V21"/>
  <c r="V20"/>
  <c r="V19"/>
  <c r="I23"/>
  <c r="I22"/>
  <c r="I21"/>
  <c r="I20"/>
  <c r="I19"/>
  <c r="H23"/>
  <c r="H22"/>
  <c r="H21"/>
  <c r="H20"/>
  <c r="H19"/>
  <c r="J25" l="1"/>
  <c r="K25"/>
  <c r="V25"/>
  <c r="H25"/>
  <c r="I25"/>
  <c r="W19"/>
  <c r="U13"/>
  <c r="W13" s="1"/>
  <c r="U15"/>
  <c r="W15" s="1"/>
  <c r="U14"/>
  <c r="W14" s="1"/>
  <c r="U12"/>
  <c r="W12" s="1"/>
  <c r="U9" l="1"/>
  <c r="W9" s="1"/>
  <c r="U8"/>
  <c r="W8" s="1"/>
  <c r="U6"/>
  <c r="W6" s="1"/>
  <c r="U10"/>
  <c r="W10" s="1"/>
  <c r="U7"/>
  <c r="W7" s="1"/>
  <c r="U11"/>
  <c r="W11" s="1"/>
  <c r="U4"/>
  <c r="W4" s="1"/>
  <c r="U5"/>
  <c r="W5" s="1"/>
  <c r="W21" l="1"/>
  <c r="W20"/>
  <c r="W25" l="1"/>
</calcChain>
</file>

<file path=xl/sharedStrings.xml><?xml version="1.0" encoding="utf-8"?>
<sst xmlns="http://schemas.openxmlformats.org/spreadsheetml/2006/main" count="34" uniqueCount="34">
  <si>
    <t>Grade</t>
  </si>
  <si>
    <t>10-11 (month 5)</t>
  </si>
  <si>
    <t>11-12 (month 2)</t>
  </si>
  <si>
    <t>11-12 (month 5)</t>
  </si>
  <si>
    <t>12-13 (month 2)</t>
  </si>
  <si>
    <t>holding power</t>
  </si>
  <si>
    <t>average holding power</t>
  </si>
  <si>
    <t>12-13 (month 5)</t>
  </si>
  <si>
    <t>projection</t>
  </si>
  <si>
    <t>EL</t>
  </si>
  <si>
    <t>SCHOOL AND DISTRICT TOTALS</t>
  </si>
  <si>
    <t>school</t>
  </si>
  <si>
    <t>FE</t>
  </si>
  <si>
    <t>SE</t>
  </si>
  <si>
    <t>LE</t>
  </si>
  <si>
    <t>FSMS</t>
  </si>
  <si>
    <t>FSHS</t>
  </si>
  <si>
    <t>LOPC</t>
  </si>
  <si>
    <t>District</t>
  </si>
  <si>
    <t>13-14 (month 2)</t>
  </si>
  <si>
    <t>13-14 (month 5)</t>
  </si>
  <si>
    <t>14-15 (month 2)</t>
  </si>
  <si>
    <t>14-15 (month 5)</t>
  </si>
  <si>
    <t>15-16 (month 2)</t>
  </si>
  <si>
    <t>15-16 (month 5)</t>
  </si>
  <si>
    <t>16-17 (month 2)</t>
  </si>
  <si>
    <t>16/17 (month 5)</t>
  </si>
  <si>
    <t>17/18 (month 2)</t>
  </si>
  <si>
    <t>17/18 (month 5)</t>
  </si>
  <si>
    <t>18/19 (month 2)</t>
  </si>
  <si>
    <t>Month 5 adj. (Based on 3 year trend) PROJECTIONS FOR ENROLLMENT 2019-20</t>
  </si>
  <si>
    <t>18/19 (month 5)</t>
  </si>
  <si>
    <t>1920 (month 2)</t>
  </si>
  <si>
    <t>1920 (month 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</si>
</sst>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indexed="9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/>
    <xf numFmtId="1" fontId="2" fillId="0" borderId="3" xfId="0" applyNumberFormat="1" applyFont="1" applyBorder="1"/>
    <xf numFmtId="0" fontId="0" fillId="0" borderId="3" xfId="0" applyBorder="1" applyAlignment="1">
      <alignment horizontal="right"/>
    </xf>
    <xf numFmtId="0" fontId="0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Border="1"/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2" fontId="0" fillId="0" borderId="0" xfId="0" applyNumberFormat="1"/>
    <xf numFmtId="0" fontId="3" fillId="0" borderId="3" xfId="0" applyFont="1" applyBorder="1" applyAlignment="1">
      <alignment horizontal="right"/>
    </xf>
    <xf numFmtId="1" fontId="3" fillId="0" borderId="3" xfId="0" applyNumberFormat="1" applyFont="1" applyBorder="1"/>
    <xf numFmtId="1" fontId="0" fillId="0" borderId="0" xfId="0" applyNumberFormat="1"/>
    <xf numFmtId="0" fontId="4" fillId="0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topLeftCell="L1" workbookViewId="0">
      <selection activeCell="W20" sqref="W20"/>
    </sheetView>
  </sheetViews>
  <sheetFormatPr defaultRowHeight="15"/>
  <cols>
    <col min="1" max="1" width="6.7109375" customWidth="1"/>
    <col min="2" max="2" width="0.85546875" customWidth="1"/>
    <col min="3" max="3" width="1.85546875" customWidth="1"/>
    <col min="4" max="4" width="1" customWidth="1"/>
    <col min="5" max="5" width="1.42578125" hidden="1" customWidth="1"/>
    <col min="6" max="6" width="2.5703125" hidden="1" customWidth="1"/>
    <col min="7" max="7" width="1.85546875" hidden="1" customWidth="1"/>
    <col min="8" max="8" width="0.85546875" hidden="1" customWidth="1"/>
    <col min="9" max="9" width="1.28515625" hidden="1" customWidth="1"/>
    <col min="10" max="10" width="1" hidden="1" customWidth="1"/>
    <col min="11" max="19" width="12.140625" customWidth="1"/>
    <col min="20" max="20" width="13" customWidth="1"/>
    <col min="21" max="21" width="17.28515625" customWidth="1"/>
    <col min="22" max="22" width="19.140625" customWidth="1"/>
    <col min="23" max="23" width="8.28515625" style="13" customWidth="1"/>
    <col min="269" max="269" width="6.7109375" customWidth="1"/>
    <col min="270" max="270" width="11.85546875" customWidth="1"/>
    <col min="271" max="275" width="19" customWidth="1"/>
    <col min="276" max="276" width="13" customWidth="1"/>
    <col min="277" max="277" width="17.28515625" customWidth="1"/>
    <col min="278" max="278" width="19.140625" customWidth="1"/>
    <col min="279" max="279" width="8.28515625" customWidth="1"/>
    <col min="525" max="525" width="6.7109375" customWidth="1"/>
    <col min="526" max="526" width="11.85546875" customWidth="1"/>
    <col min="527" max="531" width="19" customWidth="1"/>
    <col min="532" max="532" width="13" customWidth="1"/>
    <col min="533" max="533" width="17.28515625" customWidth="1"/>
    <col min="534" max="534" width="19.140625" customWidth="1"/>
    <col min="535" max="535" width="8.28515625" customWidth="1"/>
    <col min="781" max="781" width="6.7109375" customWidth="1"/>
    <col min="782" max="782" width="11.85546875" customWidth="1"/>
    <col min="783" max="787" width="19" customWidth="1"/>
    <col min="788" max="788" width="13" customWidth="1"/>
    <col min="789" max="789" width="17.28515625" customWidth="1"/>
    <col min="790" max="790" width="19.140625" customWidth="1"/>
    <col min="791" max="791" width="8.28515625" customWidth="1"/>
    <col min="1037" max="1037" width="6.7109375" customWidth="1"/>
    <col min="1038" max="1038" width="11.85546875" customWidth="1"/>
    <col min="1039" max="1043" width="19" customWidth="1"/>
    <col min="1044" max="1044" width="13" customWidth="1"/>
    <col min="1045" max="1045" width="17.28515625" customWidth="1"/>
    <col min="1046" max="1046" width="19.140625" customWidth="1"/>
    <col min="1047" max="1047" width="8.28515625" customWidth="1"/>
    <col min="1293" max="1293" width="6.7109375" customWidth="1"/>
    <col min="1294" max="1294" width="11.85546875" customWidth="1"/>
    <col min="1295" max="1299" width="19" customWidth="1"/>
    <col min="1300" max="1300" width="13" customWidth="1"/>
    <col min="1301" max="1301" width="17.28515625" customWidth="1"/>
    <col min="1302" max="1302" width="19.140625" customWidth="1"/>
    <col min="1303" max="1303" width="8.28515625" customWidth="1"/>
    <col min="1549" max="1549" width="6.7109375" customWidth="1"/>
    <col min="1550" max="1550" width="11.85546875" customWidth="1"/>
    <col min="1551" max="1555" width="19" customWidth="1"/>
    <col min="1556" max="1556" width="13" customWidth="1"/>
    <col min="1557" max="1557" width="17.28515625" customWidth="1"/>
    <col min="1558" max="1558" width="19.140625" customWidth="1"/>
    <col min="1559" max="1559" width="8.28515625" customWidth="1"/>
    <col min="1805" max="1805" width="6.7109375" customWidth="1"/>
    <col min="1806" max="1806" width="11.85546875" customWidth="1"/>
    <col min="1807" max="1811" width="19" customWidth="1"/>
    <col min="1812" max="1812" width="13" customWidth="1"/>
    <col min="1813" max="1813" width="17.28515625" customWidth="1"/>
    <col min="1814" max="1814" width="19.140625" customWidth="1"/>
    <col min="1815" max="1815" width="8.28515625" customWidth="1"/>
    <col min="2061" max="2061" width="6.7109375" customWidth="1"/>
    <col min="2062" max="2062" width="11.85546875" customWidth="1"/>
    <col min="2063" max="2067" width="19" customWidth="1"/>
    <col min="2068" max="2068" width="13" customWidth="1"/>
    <col min="2069" max="2069" width="17.28515625" customWidth="1"/>
    <col min="2070" max="2070" width="19.140625" customWidth="1"/>
    <col min="2071" max="2071" width="8.28515625" customWidth="1"/>
    <col min="2317" max="2317" width="6.7109375" customWidth="1"/>
    <col min="2318" max="2318" width="11.85546875" customWidth="1"/>
    <col min="2319" max="2323" width="19" customWidth="1"/>
    <col min="2324" max="2324" width="13" customWidth="1"/>
    <col min="2325" max="2325" width="17.28515625" customWidth="1"/>
    <col min="2326" max="2326" width="19.140625" customWidth="1"/>
    <col min="2327" max="2327" width="8.28515625" customWidth="1"/>
    <col min="2573" max="2573" width="6.7109375" customWidth="1"/>
    <col min="2574" max="2574" width="11.85546875" customWidth="1"/>
    <col min="2575" max="2579" width="19" customWidth="1"/>
    <col min="2580" max="2580" width="13" customWidth="1"/>
    <col min="2581" max="2581" width="17.28515625" customWidth="1"/>
    <col min="2582" max="2582" width="19.140625" customWidth="1"/>
    <col min="2583" max="2583" width="8.28515625" customWidth="1"/>
    <col min="2829" max="2829" width="6.7109375" customWidth="1"/>
    <col min="2830" max="2830" width="11.85546875" customWidth="1"/>
    <col min="2831" max="2835" width="19" customWidth="1"/>
    <col min="2836" max="2836" width="13" customWidth="1"/>
    <col min="2837" max="2837" width="17.28515625" customWidth="1"/>
    <col min="2838" max="2838" width="19.140625" customWidth="1"/>
    <col min="2839" max="2839" width="8.28515625" customWidth="1"/>
    <col min="3085" max="3085" width="6.7109375" customWidth="1"/>
    <col min="3086" max="3086" width="11.85546875" customWidth="1"/>
    <col min="3087" max="3091" width="19" customWidth="1"/>
    <col min="3092" max="3092" width="13" customWidth="1"/>
    <col min="3093" max="3093" width="17.28515625" customWidth="1"/>
    <col min="3094" max="3094" width="19.140625" customWidth="1"/>
    <col min="3095" max="3095" width="8.28515625" customWidth="1"/>
    <col min="3341" max="3341" width="6.7109375" customWidth="1"/>
    <col min="3342" max="3342" width="11.85546875" customWidth="1"/>
    <col min="3343" max="3347" width="19" customWidth="1"/>
    <col min="3348" max="3348" width="13" customWidth="1"/>
    <col min="3349" max="3349" width="17.28515625" customWidth="1"/>
    <col min="3350" max="3350" width="19.140625" customWidth="1"/>
    <col min="3351" max="3351" width="8.28515625" customWidth="1"/>
    <col min="3597" max="3597" width="6.7109375" customWidth="1"/>
    <col min="3598" max="3598" width="11.85546875" customWidth="1"/>
    <col min="3599" max="3603" width="19" customWidth="1"/>
    <col min="3604" max="3604" width="13" customWidth="1"/>
    <col min="3605" max="3605" width="17.28515625" customWidth="1"/>
    <col min="3606" max="3606" width="19.140625" customWidth="1"/>
    <col min="3607" max="3607" width="8.28515625" customWidth="1"/>
    <col min="3853" max="3853" width="6.7109375" customWidth="1"/>
    <col min="3854" max="3854" width="11.85546875" customWidth="1"/>
    <col min="3855" max="3859" width="19" customWidth="1"/>
    <col min="3860" max="3860" width="13" customWidth="1"/>
    <col min="3861" max="3861" width="17.28515625" customWidth="1"/>
    <col min="3862" max="3862" width="19.140625" customWidth="1"/>
    <col min="3863" max="3863" width="8.28515625" customWidth="1"/>
    <col min="4109" max="4109" width="6.7109375" customWidth="1"/>
    <col min="4110" max="4110" width="11.85546875" customWidth="1"/>
    <col min="4111" max="4115" width="19" customWidth="1"/>
    <col min="4116" max="4116" width="13" customWidth="1"/>
    <col min="4117" max="4117" width="17.28515625" customWidth="1"/>
    <col min="4118" max="4118" width="19.140625" customWidth="1"/>
    <col min="4119" max="4119" width="8.28515625" customWidth="1"/>
    <col min="4365" max="4365" width="6.7109375" customWidth="1"/>
    <col min="4366" max="4366" width="11.85546875" customWidth="1"/>
    <col min="4367" max="4371" width="19" customWidth="1"/>
    <col min="4372" max="4372" width="13" customWidth="1"/>
    <col min="4373" max="4373" width="17.28515625" customWidth="1"/>
    <col min="4374" max="4374" width="19.140625" customWidth="1"/>
    <col min="4375" max="4375" width="8.28515625" customWidth="1"/>
    <col min="4621" max="4621" width="6.7109375" customWidth="1"/>
    <col min="4622" max="4622" width="11.85546875" customWidth="1"/>
    <col min="4623" max="4627" width="19" customWidth="1"/>
    <col min="4628" max="4628" width="13" customWidth="1"/>
    <col min="4629" max="4629" width="17.28515625" customWidth="1"/>
    <col min="4630" max="4630" width="19.140625" customWidth="1"/>
    <col min="4631" max="4631" width="8.28515625" customWidth="1"/>
    <col min="4877" max="4877" width="6.7109375" customWidth="1"/>
    <col min="4878" max="4878" width="11.85546875" customWidth="1"/>
    <col min="4879" max="4883" width="19" customWidth="1"/>
    <col min="4884" max="4884" width="13" customWidth="1"/>
    <col min="4885" max="4885" width="17.28515625" customWidth="1"/>
    <col min="4886" max="4886" width="19.140625" customWidth="1"/>
    <col min="4887" max="4887" width="8.28515625" customWidth="1"/>
    <col min="5133" max="5133" width="6.7109375" customWidth="1"/>
    <col min="5134" max="5134" width="11.85546875" customWidth="1"/>
    <col min="5135" max="5139" width="19" customWidth="1"/>
    <col min="5140" max="5140" width="13" customWidth="1"/>
    <col min="5141" max="5141" width="17.28515625" customWidth="1"/>
    <col min="5142" max="5142" width="19.140625" customWidth="1"/>
    <col min="5143" max="5143" width="8.28515625" customWidth="1"/>
    <col min="5389" max="5389" width="6.7109375" customWidth="1"/>
    <col min="5390" max="5390" width="11.85546875" customWidth="1"/>
    <col min="5391" max="5395" width="19" customWidth="1"/>
    <col min="5396" max="5396" width="13" customWidth="1"/>
    <col min="5397" max="5397" width="17.28515625" customWidth="1"/>
    <col min="5398" max="5398" width="19.140625" customWidth="1"/>
    <col min="5399" max="5399" width="8.28515625" customWidth="1"/>
    <col min="5645" max="5645" width="6.7109375" customWidth="1"/>
    <col min="5646" max="5646" width="11.85546875" customWidth="1"/>
    <col min="5647" max="5651" width="19" customWidth="1"/>
    <col min="5652" max="5652" width="13" customWidth="1"/>
    <col min="5653" max="5653" width="17.28515625" customWidth="1"/>
    <col min="5654" max="5654" width="19.140625" customWidth="1"/>
    <col min="5655" max="5655" width="8.28515625" customWidth="1"/>
    <col min="5901" max="5901" width="6.7109375" customWidth="1"/>
    <col min="5902" max="5902" width="11.85546875" customWidth="1"/>
    <col min="5903" max="5907" width="19" customWidth="1"/>
    <col min="5908" max="5908" width="13" customWidth="1"/>
    <col min="5909" max="5909" width="17.28515625" customWidth="1"/>
    <col min="5910" max="5910" width="19.140625" customWidth="1"/>
    <col min="5911" max="5911" width="8.28515625" customWidth="1"/>
    <col min="6157" max="6157" width="6.7109375" customWidth="1"/>
    <col min="6158" max="6158" width="11.85546875" customWidth="1"/>
    <col min="6159" max="6163" width="19" customWidth="1"/>
    <col min="6164" max="6164" width="13" customWidth="1"/>
    <col min="6165" max="6165" width="17.28515625" customWidth="1"/>
    <col min="6166" max="6166" width="19.140625" customWidth="1"/>
    <col min="6167" max="6167" width="8.28515625" customWidth="1"/>
    <col min="6413" max="6413" width="6.7109375" customWidth="1"/>
    <col min="6414" max="6414" width="11.85546875" customWidth="1"/>
    <col min="6415" max="6419" width="19" customWidth="1"/>
    <col min="6420" max="6420" width="13" customWidth="1"/>
    <col min="6421" max="6421" width="17.28515625" customWidth="1"/>
    <col min="6422" max="6422" width="19.140625" customWidth="1"/>
    <col min="6423" max="6423" width="8.28515625" customWidth="1"/>
    <col min="6669" max="6669" width="6.7109375" customWidth="1"/>
    <col min="6670" max="6670" width="11.85546875" customWidth="1"/>
    <col min="6671" max="6675" width="19" customWidth="1"/>
    <col min="6676" max="6676" width="13" customWidth="1"/>
    <col min="6677" max="6677" width="17.28515625" customWidth="1"/>
    <col min="6678" max="6678" width="19.140625" customWidth="1"/>
    <col min="6679" max="6679" width="8.28515625" customWidth="1"/>
    <col min="6925" max="6925" width="6.7109375" customWidth="1"/>
    <col min="6926" max="6926" width="11.85546875" customWidth="1"/>
    <col min="6927" max="6931" width="19" customWidth="1"/>
    <col min="6932" max="6932" width="13" customWidth="1"/>
    <col min="6933" max="6933" width="17.28515625" customWidth="1"/>
    <col min="6934" max="6934" width="19.140625" customWidth="1"/>
    <col min="6935" max="6935" width="8.28515625" customWidth="1"/>
    <col min="7181" max="7181" width="6.7109375" customWidth="1"/>
    <col min="7182" max="7182" width="11.85546875" customWidth="1"/>
    <col min="7183" max="7187" width="19" customWidth="1"/>
    <col min="7188" max="7188" width="13" customWidth="1"/>
    <col min="7189" max="7189" width="17.28515625" customWidth="1"/>
    <col min="7190" max="7190" width="19.140625" customWidth="1"/>
    <col min="7191" max="7191" width="8.28515625" customWidth="1"/>
    <col min="7437" max="7437" width="6.7109375" customWidth="1"/>
    <col min="7438" max="7438" width="11.85546875" customWidth="1"/>
    <col min="7439" max="7443" width="19" customWidth="1"/>
    <col min="7444" max="7444" width="13" customWidth="1"/>
    <col min="7445" max="7445" width="17.28515625" customWidth="1"/>
    <col min="7446" max="7446" width="19.140625" customWidth="1"/>
    <col min="7447" max="7447" width="8.28515625" customWidth="1"/>
    <col min="7693" max="7693" width="6.7109375" customWidth="1"/>
    <col min="7694" max="7694" width="11.85546875" customWidth="1"/>
    <col min="7695" max="7699" width="19" customWidth="1"/>
    <col min="7700" max="7700" width="13" customWidth="1"/>
    <col min="7701" max="7701" width="17.28515625" customWidth="1"/>
    <col min="7702" max="7702" width="19.140625" customWidth="1"/>
    <col min="7703" max="7703" width="8.28515625" customWidth="1"/>
    <col min="7949" max="7949" width="6.7109375" customWidth="1"/>
    <col min="7950" max="7950" width="11.85546875" customWidth="1"/>
    <col min="7951" max="7955" width="19" customWidth="1"/>
    <col min="7956" max="7956" width="13" customWidth="1"/>
    <col min="7957" max="7957" width="17.28515625" customWidth="1"/>
    <col min="7958" max="7958" width="19.140625" customWidth="1"/>
    <col min="7959" max="7959" width="8.28515625" customWidth="1"/>
    <col min="8205" max="8205" width="6.7109375" customWidth="1"/>
    <col min="8206" max="8206" width="11.85546875" customWidth="1"/>
    <col min="8207" max="8211" width="19" customWidth="1"/>
    <col min="8212" max="8212" width="13" customWidth="1"/>
    <col min="8213" max="8213" width="17.28515625" customWidth="1"/>
    <col min="8214" max="8214" width="19.140625" customWidth="1"/>
    <col min="8215" max="8215" width="8.28515625" customWidth="1"/>
    <col min="8461" max="8461" width="6.7109375" customWidth="1"/>
    <col min="8462" max="8462" width="11.85546875" customWidth="1"/>
    <col min="8463" max="8467" width="19" customWidth="1"/>
    <col min="8468" max="8468" width="13" customWidth="1"/>
    <col min="8469" max="8469" width="17.28515625" customWidth="1"/>
    <col min="8470" max="8470" width="19.140625" customWidth="1"/>
    <col min="8471" max="8471" width="8.28515625" customWidth="1"/>
    <col min="8717" max="8717" width="6.7109375" customWidth="1"/>
    <col min="8718" max="8718" width="11.85546875" customWidth="1"/>
    <col min="8719" max="8723" width="19" customWidth="1"/>
    <col min="8724" max="8724" width="13" customWidth="1"/>
    <col min="8725" max="8725" width="17.28515625" customWidth="1"/>
    <col min="8726" max="8726" width="19.140625" customWidth="1"/>
    <col min="8727" max="8727" width="8.28515625" customWidth="1"/>
    <col min="8973" max="8973" width="6.7109375" customWidth="1"/>
    <col min="8974" max="8974" width="11.85546875" customWidth="1"/>
    <col min="8975" max="8979" width="19" customWidth="1"/>
    <col min="8980" max="8980" width="13" customWidth="1"/>
    <col min="8981" max="8981" width="17.28515625" customWidth="1"/>
    <col min="8982" max="8982" width="19.140625" customWidth="1"/>
    <col min="8983" max="8983" width="8.28515625" customWidth="1"/>
    <col min="9229" max="9229" width="6.7109375" customWidth="1"/>
    <col min="9230" max="9230" width="11.85546875" customWidth="1"/>
    <col min="9231" max="9235" width="19" customWidth="1"/>
    <col min="9236" max="9236" width="13" customWidth="1"/>
    <col min="9237" max="9237" width="17.28515625" customWidth="1"/>
    <col min="9238" max="9238" width="19.140625" customWidth="1"/>
    <col min="9239" max="9239" width="8.28515625" customWidth="1"/>
    <col min="9485" max="9485" width="6.7109375" customWidth="1"/>
    <col min="9486" max="9486" width="11.85546875" customWidth="1"/>
    <col min="9487" max="9491" width="19" customWidth="1"/>
    <col min="9492" max="9492" width="13" customWidth="1"/>
    <col min="9493" max="9493" width="17.28515625" customWidth="1"/>
    <col min="9494" max="9494" width="19.140625" customWidth="1"/>
    <col min="9495" max="9495" width="8.28515625" customWidth="1"/>
    <col min="9741" max="9741" width="6.7109375" customWidth="1"/>
    <col min="9742" max="9742" width="11.85546875" customWidth="1"/>
    <col min="9743" max="9747" width="19" customWidth="1"/>
    <col min="9748" max="9748" width="13" customWidth="1"/>
    <col min="9749" max="9749" width="17.28515625" customWidth="1"/>
    <col min="9750" max="9750" width="19.140625" customWidth="1"/>
    <col min="9751" max="9751" width="8.28515625" customWidth="1"/>
    <col min="9997" max="9997" width="6.7109375" customWidth="1"/>
    <col min="9998" max="9998" width="11.85546875" customWidth="1"/>
    <col min="9999" max="10003" width="19" customWidth="1"/>
    <col min="10004" max="10004" width="13" customWidth="1"/>
    <col min="10005" max="10005" width="17.28515625" customWidth="1"/>
    <col min="10006" max="10006" width="19.140625" customWidth="1"/>
    <col min="10007" max="10007" width="8.28515625" customWidth="1"/>
    <col min="10253" max="10253" width="6.7109375" customWidth="1"/>
    <col min="10254" max="10254" width="11.85546875" customWidth="1"/>
    <col min="10255" max="10259" width="19" customWidth="1"/>
    <col min="10260" max="10260" width="13" customWidth="1"/>
    <col min="10261" max="10261" width="17.28515625" customWidth="1"/>
    <col min="10262" max="10262" width="19.140625" customWidth="1"/>
    <col min="10263" max="10263" width="8.28515625" customWidth="1"/>
    <col min="10509" max="10509" width="6.7109375" customWidth="1"/>
    <col min="10510" max="10510" width="11.85546875" customWidth="1"/>
    <col min="10511" max="10515" width="19" customWidth="1"/>
    <col min="10516" max="10516" width="13" customWidth="1"/>
    <col min="10517" max="10517" width="17.28515625" customWidth="1"/>
    <col min="10518" max="10518" width="19.140625" customWidth="1"/>
    <col min="10519" max="10519" width="8.28515625" customWidth="1"/>
    <col min="10765" max="10765" width="6.7109375" customWidth="1"/>
    <col min="10766" max="10766" width="11.85546875" customWidth="1"/>
    <col min="10767" max="10771" width="19" customWidth="1"/>
    <col min="10772" max="10772" width="13" customWidth="1"/>
    <col min="10773" max="10773" width="17.28515625" customWidth="1"/>
    <col min="10774" max="10774" width="19.140625" customWidth="1"/>
    <col min="10775" max="10775" width="8.28515625" customWidth="1"/>
    <col min="11021" max="11021" width="6.7109375" customWidth="1"/>
    <col min="11022" max="11022" width="11.85546875" customWidth="1"/>
    <col min="11023" max="11027" width="19" customWidth="1"/>
    <col min="11028" max="11028" width="13" customWidth="1"/>
    <col min="11029" max="11029" width="17.28515625" customWidth="1"/>
    <col min="11030" max="11030" width="19.140625" customWidth="1"/>
    <col min="11031" max="11031" width="8.28515625" customWidth="1"/>
    <col min="11277" max="11277" width="6.7109375" customWidth="1"/>
    <col min="11278" max="11278" width="11.85546875" customWidth="1"/>
    <col min="11279" max="11283" width="19" customWidth="1"/>
    <col min="11284" max="11284" width="13" customWidth="1"/>
    <col min="11285" max="11285" width="17.28515625" customWidth="1"/>
    <col min="11286" max="11286" width="19.140625" customWidth="1"/>
    <col min="11287" max="11287" width="8.28515625" customWidth="1"/>
    <col min="11533" max="11533" width="6.7109375" customWidth="1"/>
    <col min="11534" max="11534" width="11.85546875" customWidth="1"/>
    <col min="11535" max="11539" width="19" customWidth="1"/>
    <col min="11540" max="11540" width="13" customWidth="1"/>
    <col min="11541" max="11541" width="17.28515625" customWidth="1"/>
    <col min="11542" max="11542" width="19.140625" customWidth="1"/>
    <col min="11543" max="11543" width="8.28515625" customWidth="1"/>
    <col min="11789" max="11789" width="6.7109375" customWidth="1"/>
    <col min="11790" max="11790" width="11.85546875" customWidth="1"/>
    <col min="11791" max="11795" width="19" customWidth="1"/>
    <col min="11796" max="11796" width="13" customWidth="1"/>
    <col min="11797" max="11797" width="17.28515625" customWidth="1"/>
    <col min="11798" max="11798" width="19.140625" customWidth="1"/>
    <col min="11799" max="11799" width="8.28515625" customWidth="1"/>
    <col min="12045" max="12045" width="6.7109375" customWidth="1"/>
    <col min="12046" max="12046" width="11.85546875" customWidth="1"/>
    <col min="12047" max="12051" width="19" customWidth="1"/>
    <col min="12052" max="12052" width="13" customWidth="1"/>
    <col min="12053" max="12053" width="17.28515625" customWidth="1"/>
    <col min="12054" max="12054" width="19.140625" customWidth="1"/>
    <col min="12055" max="12055" width="8.28515625" customWidth="1"/>
    <col min="12301" max="12301" width="6.7109375" customWidth="1"/>
    <col min="12302" max="12302" width="11.85546875" customWidth="1"/>
    <col min="12303" max="12307" width="19" customWidth="1"/>
    <col min="12308" max="12308" width="13" customWidth="1"/>
    <col min="12309" max="12309" width="17.28515625" customWidth="1"/>
    <col min="12310" max="12310" width="19.140625" customWidth="1"/>
    <col min="12311" max="12311" width="8.28515625" customWidth="1"/>
    <col min="12557" max="12557" width="6.7109375" customWidth="1"/>
    <col min="12558" max="12558" width="11.85546875" customWidth="1"/>
    <col min="12559" max="12563" width="19" customWidth="1"/>
    <col min="12564" max="12564" width="13" customWidth="1"/>
    <col min="12565" max="12565" width="17.28515625" customWidth="1"/>
    <col min="12566" max="12566" width="19.140625" customWidth="1"/>
    <col min="12567" max="12567" width="8.28515625" customWidth="1"/>
    <col min="12813" max="12813" width="6.7109375" customWidth="1"/>
    <col min="12814" max="12814" width="11.85546875" customWidth="1"/>
    <col min="12815" max="12819" width="19" customWidth="1"/>
    <col min="12820" max="12820" width="13" customWidth="1"/>
    <col min="12821" max="12821" width="17.28515625" customWidth="1"/>
    <col min="12822" max="12822" width="19.140625" customWidth="1"/>
    <col min="12823" max="12823" width="8.28515625" customWidth="1"/>
    <col min="13069" max="13069" width="6.7109375" customWidth="1"/>
    <col min="13070" max="13070" width="11.85546875" customWidth="1"/>
    <col min="13071" max="13075" width="19" customWidth="1"/>
    <col min="13076" max="13076" width="13" customWidth="1"/>
    <col min="13077" max="13077" width="17.28515625" customWidth="1"/>
    <col min="13078" max="13078" width="19.140625" customWidth="1"/>
    <col min="13079" max="13079" width="8.28515625" customWidth="1"/>
    <col min="13325" max="13325" width="6.7109375" customWidth="1"/>
    <col min="13326" max="13326" width="11.85546875" customWidth="1"/>
    <col min="13327" max="13331" width="19" customWidth="1"/>
    <col min="13332" max="13332" width="13" customWidth="1"/>
    <col min="13333" max="13333" width="17.28515625" customWidth="1"/>
    <col min="13334" max="13334" width="19.140625" customWidth="1"/>
    <col min="13335" max="13335" width="8.28515625" customWidth="1"/>
    <col min="13581" max="13581" width="6.7109375" customWidth="1"/>
    <col min="13582" max="13582" width="11.85546875" customWidth="1"/>
    <col min="13583" max="13587" width="19" customWidth="1"/>
    <col min="13588" max="13588" width="13" customWidth="1"/>
    <col min="13589" max="13589" width="17.28515625" customWidth="1"/>
    <col min="13590" max="13590" width="19.140625" customWidth="1"/>
    <col min="13591" max="13591" width="8.28515625" customWidth="1"/>
    <col min="13837" max="13837" width="6.7109375" customWidth="1"/>
    <col min="13838" max="13838" width="11.85546875" customWidth="1"/>
    <col min="13839" max="13843" width="19" customWidth="1"/>
    <col min="13844" max="13844" width="13" customWidth="1"/>
    <col min="13845" max="13845" width="17.28515625" customWidth="1"/>
    <col min="13846" max="13846" width="19.140625" customWidth="1"/>
    <col min="13847" max="13847" width="8.28515625" customWidth="1"/>
    <col min="14093" max="14093" width="6.7109375" customWidth="1"/>
    <col min="14094" max="14094" width="11.85546875" customWidth="1"/>
    <col min="14095" max="14099" width="19" customWidth="1"/>
    <col min="14100" max="14100" width="13" customWidth="1"/>
    <col min="14101" max="14101" width="17.28515625" customWidth="1"/>
    <col min="14102" max="14102" width="19.140625" customWidth="1"/>
    <col min="14103" max="14103" width="8.28515625" customWidth="1"/>
    <col min="14349" max="14349" width="6.7109375" customWidth="1"/>
    <col min="14350" max="14350" width="11.85546875" customWidth="1"/>
    <col min="14351" max="14355" width="19" customWidth="1"/>
    <col min="14356" max="14356" width="13" customWidth="1"/>
    <col min="14357" max="14357" width="17.28515625" customWidth="1"/>
    <col min="14358" max="14358" width="19.140625" customWidth="1"/>
    <col min="14359" max="14359" width="8.28515625" customWidth="1"/>
    <col min="14605" max="14605" width="6.7109375" customWidth="1"/>
    <col min="14606" max="14606" width="11.85546875" customWidth="1"/>
    <col min="14607" max="14611" width="19" customWidth="1"/>
    <col min="14612" max="14612" width="13" customWidth="1"/>
    <col min="14613" max="14613" width="17.28515625" customWidth="1"/>
    <col min="14614" max="14614" width="19.140625" customWidth="1"/>
    <col min="14615" max="14615" width="8.28515625" customWidth="1"/>
    <col min="14861" max="14861" width="6.7109375" customWidth="1"/>
    <col min="14862" max="14862" width="11.85546875" customWidth="1"/>
    <col min="14863" max="14867" width="19" customWidth="1"/>
    <col min="14868" max="14868" width="13" customWidth="1"/>
    <col min="14869" max="14869" width="17.28515625" customWidth="1"/>
    <col min="14870" max="14870" width="19.140625" customWidth="1"/>
    <col min="14871" max="14871" width="8.28515625" customWidth="1"/>
    <col min="15117" max="15117" width="6.7109375" customWidth="1"/>
    <col min="15118" max="15118" width="11.85546875" customWidth="1"/>
    <col min="15119" max="15123" width="19" customWidth="1"/>
    <col min="15124" max="15124" width="13" customWidth="1"/>
    <col min="15125" max="15125" width="17.28515625" customWidth="1"/>
    <col min="15126" max="15126" width="19.140625" customWidth="1"/>
    <col min="15127" max="15127" width="8.28515625" customWidth="1"/>
    <col min="15373" max="15373" width="6.7109375" customWidth="1"/>
    <col min="15374" max="15374" width="11.85546875" customWidth="1"/>
    <col min="15375" max="15379" width="19" customWidth="1"/>
    <col min="15380" max="15380" width="13" customWidth="1"/>
    <col min="15381" max="15381" width="17.28515625" customWidth="1"/>
    <col min="15382" max="15382" width="19.140625" customWidth="1"/>
    <col min="15383" max="15383" width="8.28515625" customWidth="1"/>
    <col min="15629" max="15629" width="6.7109375" customWidth="1"/>
    <col min="15630" max="15630" width="11.85546875" customWidth="1"/>
    <col min="15631" max="15635" width="19" customWidth="1"/>
    <col min="15636" max="15636" width="13" customWidth="1"/>
    <col min="15637" max="15637" width="17.28515625" customWidth="1"/>
    <col min="15638" max="15638" width="19.140625" customWidth="1"/>
    <col min="15639" max="15639" width="8.28515625" customWidth="1"/>
    <col min="15885" max="15885" width="6.7109375" customWidth="1"/>
    <col min="15886" max="15886" width="11.85546875" customWidth="1"/>
    <col min="15887" max="15891" width="19" customWidth="1"/>
    <col min="15892" max="15892" width="13" customWidth="1"/>
    <col min="15893" max="15893" width="17.28515625" customWidth="1"/>
    <col min="15894" max="15894" width="19.140625" customWidth="1"/>
    <col min="15895" max="15895" width="8.28515625" customWidth="1"/>
    <col min="16141" max="16141" width="6.7109375" customWidth="1"/>
    <col min="16142" max="16142" width="11.85546875" customWidth="1"/>
    <col min="16143" max="16147" width="19" customWidth="1"/>
    <col min="16148" max="16148" width="13" customWidth="1"/>
    <col min="16149" max="16149" width="17.28515625" customWidth="1"/>
    <col min="16150" max="16150" width="19.140625" customWidth="1"/>
    <col min="16151" max="16151" width="8.28515625" customWidth="1"/>
  </cols>
  <sheetData>
    <row r="1" spans="1:25" ht="20.25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7"/>
    </row>
    <row r="2" spans="1: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7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29</v>
      </c>
      <c r="R2" s="1" t="s">
        <v>31</v>
      </c>
      <c r="S2" s="1" t="s">
        <v>32</v>
      </c>
      <c r="T2" s="1" t="s">
        <v>5</v>
      </c>
      <c r="U2" s="1" t="s">
        <v>6</v>
      </c>
      <c r="V2" s="1" t="s">
        <v>33</v>
      </c>
      <c r="W2" s="2" t="s">
        <v>8</v>
      </c>
    </row>
    <row r="3" spans="1:25">
      <c r="A3" s="3" t="s">
        <v>9</v>
      </c>
      <c r="B3" s="4">
        <v>196</v>
      </c>
      <c r="C3" s="4">
        <v>223</v>
      </c>
      <c r="D3" s="4">
        <v>225</v>
      </c>
      <c r="E3" s="4">
        <v>215</v>
      </c>
      <c r="F3" s="4">
        <v>214</v>
      </c>
      <c r="G3" s="4">
        <v>214</v>
      </c>
      <c r="H3" s="4">
        <v>222</v>
      </c>
      <c r="I3" s="4">
        <v>213</v>
      </c>
      <c r="J3" s="4">
        <v>217</v>
      </c>
      <c r="K3" s="14">
        <v>205</v>
      </c>
      <c r="L3" s="14">
        <v>205</v>
      </c>
      <c r="M3" s="14">
        <v>209</v>
      </c>
      <c r="N3" s="14">
        <v>215</v>
      </c>
      <c r="O3" s="14">
        <v>213</v>
      </c>
      <c r="P3" s="14">
        <v>216</v>
      </c>
      <c r="Q3" s="14">
        <v>235</v>
      </c>
      <c r="R3" s="14">
        <v>240</v>
      </c>
      <c r="S3" s="14">
        <v>243</v>
      </c>
      <c r="T3" s="5"/>
      <c r="U3" s="5"/>
      <c r="V3" s="14">
        <v>244</v>
      </c>
      <c r="W3" s="6">
        <f>SUM(O3+Q3+S3)/3</f>
        <v>230.33333333333334</v>
      </c>
    </row>
    <row r="4" spans="1:25">
      <c r="A4" s="7">
        <v>1</v>
      </c>
      <c r="B4" s="4">
        <v>230</v>
      </c>
      <c r="C4" s="4">
        <v>197</v>
      </c>
      <c r="D4" s="4">
        <v>194</v>
      </c>
      <c r="E4" s="4">
        <v>223</v>
      </c>
      <c r="F4" s="4">
        <v>228</v>
      </c>
      <c r="G4" s="4">
        <v>221</v>
      </c>
      <c r="H4" s="4">
        <v>221</v>
      </c>
      <c r="I4" s="4">
        <v>220</v>
      </c>
      <c r="J4" s="4">
        <v>222</v>
      </c>
      <c r="K4" s="14">
        <v>221</v>
      </c>
      <c r="L4" s="14">
        <v>223</v>
      </c>
      <c r="M4" s="14">
        <v>203</v>
      </c>
      <c r="N4" s="14">
        <v>200</v>
      </c>
      <c r="O4" s="14">
        <v>209</v>
      </c>
      <c r="P4" s="14">
        <v>211</v>
      </c>
      <c r="Q4" s="14">
        <v>211</v>
      </c>
      <c r="R4" s="14">
        <v>210</v>
      </c>
      <c r="S4" s="14">
        <v>247</v>
      </c>
      <c r="T4" s="5">
        <f>(S4/R3+O4/N3+M4/L3)/3</f>
        <v>0.99716786412050162</v>
      </c>
      <c r="U4" s="5">
        <f>SUM(T4:T11)/8</f>
        <v>1.0072353193768848</v>
      </c>
      <c r="V4" s="14">
        <v>255</v>
      </c>
      <c r="W4" s="6">
        <f t="shared" ref="W4:W15" si="0">U4*V3</f>
        <v>245.7654179279599</v>
      </c>
    </row>
    <row r="5" spans="1:25">
      <c r="A5" s="7">
        <v>2</v>
      </c>
      <c r="B5" s="4">
        <v>221</v>
      </c>
      <c r="C5" s="4">
        <v>223</v>
      </c>
      <c r="D5" s="4">
        <v>222</v>
      </c>
      <c r="E5" s="4">
        <v>194</v>
      </c>
      <c r="F5" s="4">
        <v>201</v>
      </c>
      <c r="G5" s="4">
        <v>222</v>
      </c>
      <c r="H5" s="4">
        <v>220</v>
      </c>
      <c r="I5" s="4">
        <v>217</v>
      </c>
      <c r="J5" s="4">
        <v>216</v>
      </c>
      <c r="K5" s="14">
        <v>231</v>
      </c>
      <c r="L5" s="14">
        <v>227</v>
      </c>
      <c r="M5" s="14">
        <v>228</v>
      </c>
      <c r="N5" s="14">
        <v>230</v>
      </c>
      <c r="O5" s="14">
        <v>204</v>
      </c>
      <c r="P5" s="14">
        <v>209</v>
      </c>
      <c r="Q5" s="14">
        <v>220</v>
      </c>
      <c r="R5" s="14">
        <v>218</v>
      </c>
      <c r="S5" s="14">
        <v>217</v>
      </c>
      <c r="T5" s="5">
        <f t="shared" ref="T5:T15" si="1">(S5/R4+O5/N4+M5/L4)/3</f>
        <v>1.0252516193323371</v>
      </c>
      <c r="U5" s="5">
        <f>SUM(T4:T11)/8</f>
        <v>1.0072353193768848</v>
      </c>
      <c r="V5" s="14">
        <v>222</v>
      </c>
      <c r="W5" s="6">
        <f t="shared" si="0"/>
        <v>256.84500644110562</v>
      </c>
    </row>
    <row r="6" spans="1:25">
      <c r="A6" s="7">
        <v>3</v>
      </c>
      <c r="B6" s="4">
        <v>210</v>
      </c>
      <c r="C6" s="4">
        <v>235</v>
      </c>
      <c r="D6" s="4">
        <v>236</v>
      </c>
      <c r="E6" s="4">
        <v>221</v>
      </c>
      <c r="F6" s="4">
        <v>215</v>
      </c>
      <c r="G6" s="4">
        <v>204</v>
      </c>
      <c r="H6" s="4">
        <v>204</v>
      </c>
      <c r="I6" s="4">
        <v>225</v>
      </c>
      <c r="J6" s="4">
        <v>222</v>
      </c>
      <c r="K6" s="14">
        <v>214</v>
      </c>
      <c r="L6" s="14">
        <v>219</v>
      </c>
      <c r="M6" s="14">
        <v>224</v>
      </c>
      <c r="N6" s="14">
        <v>228</v>
      </c>
      <c r="O6" s="14">
        <v>230</v>
      </c>
      <c r="P6" s="14">
        <v>232</v>
      </c>
      <c r="Q6" s="14">
        <v>205</v>
      </c>
      <c r="R6" s="14">
        <v>208</v>
      </c>
      <c r="S6" s="14">
        <v>219</v>
      </c>
      <c r="T6" s="5">
        <f t="shared" si="1"/>
        <v>0.99712376564415528</v>
      </c>
      <c r="U6" s="5">
        <f>SUM(T4:T11)/8</f>
        <v>1.0072353193768848</v>
      </c>
      <c r="V6" s="14">
        <v>219</v>
      </c>
      <c r="W6" s="6">
        <f t="shared" si="0"/>
        <v>223.60624090166843</v>
      </c>
    </row>
    <row r="7" spans="1:25">
      <c r="A7" s="7">
        <v>4</v>
      </c>
      <c r="B7" s="4">
        <v>232</v>
      </c>
      <c r="C7" s="4">
        <v>207</v>
      </c>
      <c r="D7" s="4">
        <v>205</v>
      </c>
      <c r="E7" s="4">
        <v>226</v>
      </c>
      <c r="F7" s="4">
        <v>226</v>
      </c>
      <c r="G7" s="4">
        <v>217</v>
      </c>
      <c r="H7" s="4">
        <v>210</v>
      </c>
      <c r="I7" s="4">
        <v>202</v>
      </c>
      <c r="J7" s="4">
        <v>200</v>
      </c>
      <c r="K7" s="14">
        <v>227</v>
      </c>
      <c r="L7" s="14">
        <v>229</v>
      </c>
      <c r="M7" s="14">
        <v>222</v>
      </c>
      <c r="N7" s="14">
        <v>222</v>
      </c>
      <c r="O7" s="14">
        <v>236</v>
      </c>
      <c r="P7" s="14">
        <v>238</v>
      </c>
      <c r="Q7" s="14">
        <v>233</v>
      </c>
      <c r="R7" s="14">
        <v>241</v>
      </c>
      <c r="S7" s="14">
        <v>214</v>
      </c>
      <c r="T7" s="5">
        <f t="shared" si="1"/>
        <v>1.0258775010937953</v>
      </c>
      <c r="U7" s="5">
        <f>SUM(T4:T11)/8</f>
        <v>1.0072353193768848</v>
      </c>
      <c r="V7" s="14">
        <v>217</v>
      </c>
      <c r="W7" s="6">
        <f t="shared" si="0"/>
        <v>220.58453494353776</v>
      </c>
    </row>
    <row r="8" spans="1:25">
      <c r="A8" s="7">
        <v>5</v>
      </c>
      <c r="B8" s="4">
        <v>244</v>
      </c>
      <c r="C8" s="4">
        <v>230</v>
      </c>
      <c r="D8" s="4">
        <v>230</v>
      </c>
      <c r="E8" s="4">
        <v>206</v>
      </c>
      <c r="F8" s="4">
        <v>207</v>
      </c>
      <c r="G8" s="4">
        <v>223</v>
      </c>
      <c r="H8" s="4">
        <v>225</v>
      </c>
      <c r="I8" s="4">
        <v>222</v>
      </c>
      <c r="J8" s="4">
        <v>219</v>
      </c>
      <c r="K8" s="14">
        <v>208</v>
      </c>
      <c r="L8" s="14">
        <v>209</v>
      </c>
      <c r="M8" s="14">
        <v>229</v>
      </c>
      <c r="N8" s="14">
        <v>234</v>
      </c>
      <c r="O8" s="14">
        <v>216</v>
      </c>
      <c r="P8" s="14">
        <v>216</v>
      </c>
      <c r="Q8" s="14">
        <v>235</v>
      </c>
      <c r="R8" s="14">
        <v>238</v>
      </c>
      <c r="S8" s="14">
        <v>243</v>
      </c>
      <c r="T8" s="5">
        <f t="shared" si="1"/>
        <v>0.99375724271989829</v>
      </c>
      <c r="U8" s="5">
        <f>SUM(T4:T11)/8</f>
        <v>1.0072353193768848</v>
      </c>
      <c r="V8" s="14">
        <v>245</v>
      </c>
      <c r="W8" s="6">
        <f t="shared" si="0"/>
        <v>218.57006430478401</v>
      </c>
    </row>
    <row r="9" spans="1:25">
      <c r="A9" s="7">
        <v>6</v>
      </c>
      <c r="B9" s="4">
        <v>224</v>
      </c>
      <c r="C9" s="4">
        <v>254</v>
      </c>
      <c r="D9" s="4">
        <v>245</v>
      </c>
      <c r="E9" s="4">
        <v>232</v>
      </c>
      <c r="F9" s="4">
        <v>229</v>
      </c>
      <c r="G9" s="4">
        <v>208</v>
      </c>
      <c r="H9" s="4">
        <v>211</v>
      </c>
      <c r="I9" s="4">
        <v>225</v>
      </c>
      <c r="J9" s="4">
        <v>224</v>
      </c>
      <c r="K9" s="14">
        <v>215</v>
      </c>
      <c r="L9" s="14">
        <v>218</v>
      </c>
      <c r="M9" s="14">
        <v>213</v>
      </c>
      <c r="N9" s="4">
        <v>212</v>
      </c>
      <c r="O9" s="14">
        <v>226</v>
      </c>
      <c r="P9" s="4">
        <v>218</v>
      </c>
      <c r="Q9" s="14">
        <v>224</v>
      </c>
      <c r="R9" s="4">
        <v>230</v>
      </c>
      <c r="S9" s="14">
        <v>251</v>
      </c>
      <c r="T9" s="5">
        <f t="shared" si="1"/>
        <v>1.0131908568441077</v>
      </c>
      <c r="U9" s="5">
        <f>SUM(T4:T11)/8</f>
        <v>1.0072353193768848</v>
      </c>
      <c r="V9" s="4">
        <v>253</v>
      </c>
      <c r="W9" s="6">
        <f t="shared" si="0"/>
        <v>246.77265324733679</v>
      </c>
    </row>
    <row r="10" spans="1:25">
      <c r="A10" s="7">
        <v>7</v>
      </c>
      <c r="B10" s="4">
        <v>246</v>
      </c>
      <c r="C10" s="4">
        <v>226</v>
      </c>
      <c r="D10" s="4">
        <v>230</v>
      </c>
      <c r="E10" s="4">
        <v>241</v>
      </c>
      <c r="F10" s="4">
        <v>244</v>
      </c>
      <c r="G10" s="4">
        <v>239</v>
      </c>
      <c r="H10" s="4">
        <v>230</v>
      </c>
      <c r="I10" s="4">
        <v>208</v>
      </c>
      <c r="J10" s="4">
        <v>207</v>
      </c>
      <c r="K10" s="14">
        <v>227</v>
      </c>
      <c r="L10" s="14">
        <v>229</v>
      </c>
      <c r="M10" s="14">
        <v>214</v>
      </c>
      <c r="N10" s="4">
        <v>213</v>
      </c>
      <c r="O10" s="14">
        <v>216</v>
      </c>
      <c r="P10" s="4">
        <v>222</v>
      </c>
      <c r="Q10" s="14">
        <v>222</v>
      </c>
      <c r="R10" s="4">
        <v>226</v>
      </c>
      <c r="S10" s="14">
        <v>233</v>
      </c>
      <c r="T10" s="5">
        <f t="shared" si="1"/>
        <v>1.0045209263119868</v>
      </c>
      <c r="U10" s="5">
        <f>SUM(T4:T11)/8</f>
        <v>1.0072353193768848</v>
      </c>
      <c r="V10" s="4">
        <v>231</v>
      </c>
      <c r="W10" s="6">
        <f t="shared" si="0"/>
        <v>254.83053580235185</v>
      </c>
    </row>
    <row r="11" spans="1:25">
      <c r="A11" s="7">
        <v>8</v>
      </c>
      <c r="B11" s="4">
        <v>230</v>
      </c>
      <c r="C11" s="4">
        <v>242</v>
      </c>
      <c r="D11" s="4">
        <v>242</v>
      </c>
      <c r="E11" s="4">
        <v>229</v>
      </c>
      <c r="F11" s="4">
        <v>229</v>
      </c>
      <c r="G11" s="4">
        <v>241</v>
      </c>
      <c r="H11" s="4">
        <v>237</v>
      </c>
      <c r="I11" s="4">
        <v>243</v>
      </c>
      <c r="J11" s="4">
        <v>243</v>
      </c>
      <c r="K11" s="14">
        <v>219</v>
      </c>
      <c r="L11" s="14">
        <v>228</v>
      </c>
      <c r="M11" s="14">
        <v>226</v>
      </c>
      <c r="N11" s="4">
        <v>225</v>
      </c>
      <c r="O11" s="14">
        <v>207</v>
      </c>
      <c r="P11" s="4">
        <v>211</v>
      </c>
      <c r="Q11" s="14">
        <v>208</v>
      </c>
      <c r="R11" s="4">
        <v>205</v>
      </c>
      <c r="S11" s="14">
        <v>236</v>
      </c>
      <c r="T11" s="5">
        <f t="shared" si="1"/>
        <v>1.0009927789482966</v>
      </c>
      <c r="U11" s="5">
        <f>SUM(T4:T11)/8</f>
        <v>1.0072353193768848</v>
      </c>
      <c r="V11" s="4">
        <v>232</v>
      </c>
      <c r="W11" s="6">
        <f t="shared" si="0"/>
        <v>232.6713587760604</v>
      </c>
    </row>
    <row r="12" spans="1:25">
      <c r="A12" s="7">
        <v>9</v>
      </c>
      <c r="B12" s="4">
        <v>216</v>
      </c>
      <c r="C12" s="4">
        <v>234</v>
      </c>
      <c r="D12" s="4">
        <v>236</v>
      </c>
      <c r="E12" s="4">
        <v>244</v>
      </c>
      <c r="F12" s="4">
        <v>245</v>
      </c>
      <c r="G12" s="4">
        <v>237</v>
      </c>
      <c r="H12" s="4">
        <v>240</v>
      </c>
      <c r="I12" s="4">
        <v>247</v>
      </c>
      <c r="J12" s="4">
        <v>251</v>
      </c>
      <c r="K12" s="14">
        <v>243</v>
      </c>
      <c r="L12" s="14">
        <v>239</v>
      </c>
      <c r="M12" s="14">
        <v>235</v>
      </c>
      <c r="N12" s="4">
        <v>234</v>
      </c>
      <c r="O12" s="14">
        <v>227</v>
      </c>
      <c r="P12" s="4">
        <v>232</v>
      </c>
      <c r="Q12" s="14">
        <v>221</v>
      </c>
      <c r="R12" s="4">
        <v>219</v>
      </c>
      <c r="S12" s="14">
        <v>208</v>
      </c>
      <c r="T12" s="5">
        <f t="shared" si="1"/>
        <v>1.0180749298721057</v>
      </c>
      <c r="U12" s="5">
        <f>T12</f>
        <v>1.0180749298721057</v>
      </c>
      <c r="V12" s="4">
        <v>209</v>
      </c>
      <c r="W12" s="6">
        <f t="shared" si="0"/>
        <v>236.19338373032852</v>
      </c>
    </row>
    <row r="13" spans="1:25">
      <c r="A13" s="7">
        <v>10</v>
      </c>
      <c r="B13" s="4">
        <v>227</v>
      </c>
      <c r="C13" s="4">
        <v>217</v>
      </c>
      <c r="D13" s="4">
        <v>212</v>
      </c>
      <c r="E13" s="4">
        <v>235</v>
      </c>
      <c r="F13" s="4">
        <v>229</v>
      </c>
      <c r="G13" s="4">
        <v>228</v>
      </c>
      <c r="H13" s="4">
        <v>227</v>
      </c>
      <c r="I13" s="4">
        <v>243</v>
      </c>
      <c r="J13" s="4">
        <v>238</v>
      </c>
      <c r="K13" s="14">
        <v>247</v>
      </c>
      <c r="L13" s="14">
        <v>246</v>
      </c>
      <c r="M13" s="14">
        <v>246</v>
      </c>
      <c r="N13" s="4">
        <v>252</v>
      </c>
      <c r="O13" s="14">
        <v>233</v>
      </c>
      <c r="P13" s="4">
        <v>233</v>
      </c>
      <c r="Q13" s="14">
        <v>223</v>
      </c>
      <c r="R13" s="4">
        <v>219</v>
      </c>
      <c r="S13" s="14">
        <v>216</v>
      </c>
      <c r="T13" s="5">
        <f t="shared" si="1"/>
        <v>1.0037721895061267</v>
      </c>
      <c r="U13" s="5">
        <f>T13</f>
        <v>1.0037721895061267</v>
      </c>
      <c r="V13" s="4">
        <v>215</v>
      </c>
      <c r="W13" s="6">
        <f t="shared" si="0"/>
        <v>209.78838760678047</v>
      </c>
    </row>
    <row r="14" spans="1:25">
      <c r="A14" s="7">
        <v>11</v>
      </c>
      <c r="B14" s="4">
        <v>229</v>
      </c>
      <c r="C14" s="4">
        <v>231</v>
      </c>
      <c r="D14" s="4">
        <v>228</v>
      </c>
      <c r="E14" s="4">
        <v>220</v>
      </c>
      <c r="F14" s="4">
        <v>212</v>
      </c>
      <c r="G14" s="4">
        <v>220</v>
      </c>
      <c r="H14" s="4">
        <v>216</v>
      </c>
      <c r="I14" s="4">
        <v>228</v>
      </c>
      <c r="J14" s="4">
        <v>231</v>
      </c>
      <c r="K14" s="14">
        <v>232</v>
      </c>
      <c r="L14" s="14">
        <v>223</v>
      </c>
      <c r="M14" s="14">
        <v>239</v>
      </c>
      <c r="N14" s="4">
        <v>236</v>
      </c>
      <c r="O14" s="14">
        <v>232</v>
      </c>
      <c r="P14" s="4">
        <v>240</v>
      </c>
      <c r="Q14" s="14">
        <v>224</v>
      </c>
      <c r="R14" s="4">
        <v>219</v>
      </c>
      <c r="S14" s="14">
        <v>221</v>
      </c>
      <c r="T14" s="5">
        <f>(S14/R13+O14/N13+M14/L13)/3</f>
        <v>0.9671040187244665</v>
      </c>
      <c r="U14" s="5">
        <f>T14</f>
        <v>0.9671040187244665</v>
      </c>
      <c r="V14" s="4">
        <v>216</v>
      </c>
      <c r="W14" s="6">
        <f t="shared" si="0"/>
        <v>207.92736402576028</v>
      </c>
    </row>
    <row r="15" spans="1:25">
      <c r="A15" s="7">
        <v>12</v>
      </c>
      <c r="B15" s="4">
        <v>219</v>
      </c>
      <c r="C15" s="4">
        <v>226</v>
      </c>
      <c r="D15" s="4">
        <v>225</v>
      </c>
      <c r="E15" s="4">
        <v>214</v>
      </c>
      <c r="F15" s="4">
        <v>200</v>
      </c>
      <c r="G15" s="4">
        <v>204</v>
      </c>
      <c r="H15" s="4">
        <v>194</v>
      </c>
      <c r="I15" s="4">
        <v>220</v>
      </c>
      <c r="J15" s="4">
        <v>214</v>
      </c>
      <c r="K15" s="14">
        <v>220</v>
      </c>
      <c r="L15" s="14">
        <v>207</v>
      </c>
      <c r="M15" s="14">
        <v>218</v>
      </c>
      <c r="N15" s="4">
        <v>215</v>
      </c>
      <c r="O15" s="14">
        <v>239</v>
      </c>
      <c r="P15" s="4">
        <v>231</v>
      </c>
      <c r="Q15" s="14">
        <v>231</v>
      </c>
      <c r="R15" s="4">
        <v>228</v>
      </c>
      <c r="S15" s="14">
        <v>213</v>
      </c>
      <c r="T15" s="5">
        <f t="shared" si="1"/>
        <v>0.98763102648971002</v>
      </c>
      <c r="U15" s="5">
        <f>T15</f>
        <v>0.98763102648971002</v>
      </c>
      <c r="V15" s="4">
        <v>206</v>
      </c>
      <c r="W15" s="6">
        <f t="shared" si="0"/>
        <v>213.32830172177736</v>
      </c>
    </row>
    <row r="16" spans="1:25">
      <c r="A16" s="18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>
      <c r="A18" s="8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6"/>
    </row>
    <row r="19" spans="1:25">
      <c r="A19" s="9" t="s">
        <v>12</v>
      </c>
      <c r="B19" s="7">
        <f t="shared" ref="B19:G19" si="2">SUM(B3)</f>
        <v>196</v>
      </c>
      <c r="C19" s="7">
        <f t="shared" si="2"/>
        <v>223</v>
      </c>
      <c r="D19" s="7">
        <f t="shared" si="2"/>
        <v>225</v>
      </c>
      <c r="E19" s="7">
        <f t="shared" si="2"/>
        <v>215</v>
      </c>
      <c r="F19" s="7">
        <f t="shared" si="2"/>
        <v>214</v>
      </c>
      <c r="G19" s="7">
        <f t="shared" si="2"/>
        <v>214</v>
      </c>
      <c r="H19" s="6">
        <f>SUM(H3)</f>
        <v>222</v>
      </c>
      <c r="I19" s="7">
        <f t="shared" ref="I19:S19" si="3">I3</f>
        <v>213</v>
      </c>
      <c r="J19" s="7">
        <f t="shared" si="3"/>
        <v>217</v>
      </c>
      <c r="K19" s="7">
        <f t="shared" si="3"/>
        <v>205</v>
      </c>
      <c r="L19" s="7">
        <f t="shared" si="3"/>
        <v>205</v>
      </c>
      <c r="M19" s="7">
        <f t="shared" si="3"/>
        <v>209</v>
      </c>
      <c r="N19" s="7">
        <f t="shared" si="3"/>
        <v>215</v>
      </c>
      <c r="O19" s="7">
        <f t="shared" si="3"/>
        <v>213</v>
      </c>
      <c r="P19" s="7">
        <f t="shared" si="3"/>
        <v>216</v>
      </c>
      <c r="Q19" s="7">
        <f t="shared" si="3"/>
        <v>235</v>
      </c>
      <c r="R19" s="7">
        <f t="shared" si="3"/>
        <v>240</v>
      </c>
      <c r="S19" s="7">
        <f t="shared" si="3"/>
        <v>243</v>
      </c>
      <c r="T19" s="7"/>
      <c r="U19" s="7"/>
      <c r="V19" s="6">
        <f>SUM(V3)</f>
        <v>244</v>
      </c>
      <c r="W19" s="6">
        <f>SUM(W3)</f>
        <v>230.33333333333334</v>
      </c>
      <c r="X19" s="10"/>
      <c r="Y19" s="13"/>
    </row>
    <row r="20" spans="1:25">
      <c r="A20" s="9" t="s">
        <v>13</v>
      </c>
      <c r="B20" s="7">
        <f t="shared" ref="B20:C20" si="4">SUM(B4:B6)</f>
        <v>661</v>
      </c>
      <c r="C20" s="7">
        <f t="shared" si="4"/>
        <v>655</v>
      </c>
      <c r="D20" s="7">
        <f>SUM(D4:D6)</f>
        <v>652</v>
      </c>
      <c r="E20" s="7">
        <f>SUM(E4:E6)</f>
        <v>638</v>
      </c>
      <c r="F20" s="7">
        <f>SUM(F4:F6)</f>
        <v>644</v>
      </c>
      <c r="G20" s="7">
        <f>SUM(G4:G6)</f>
        <v>647</v>
      </c>
      <c r="H20" s="7">
        <f>SUM(H4,H5,H6)</f>
        <v>645</v>
      </c>
      <c r="I20" s="7">
        <f t="shared" ref="I20:S20" si="5">SUM(I4:I6)</f>
        <v>662</v>
      </c>
      <c r="J20" s="7">
        <f t="shared" si="5"/>
        <v>660</v>
      </c>
      <c r="K20" s="7">
        <f t="shared" si="5"/>
        <v>666</v>
      </c>
      <c r="L20" s="7">
        <f t="shared" si="5"/>
        <v>669</v>
      </c>
      <c r="M20" s="7">
        <f t="shared" si="5"/>
        <v>655</v>
      </c>
      <c r="N20" s="7">
        <f t="shared" si="5"/>
        <v>658</v>
      </c>
      <c r="O20" s="7">
        <f t="shared" si="5"/>
        <v>643</v>
      </c>
      <c r="P20" s="7">
        <f t="shared" si="5"/>
        <v>652</v>
      </c>
      <c r="Q20" s="7">
        <f t="shared" si="5"/>
        <v>636</v>
      </c>
      <c r="R20" s="7">
        <f t="shared" si="5"/>
        <v>636</v>
      </c>
      <c r="S20" s="7">
        <f t="shared" si="5"/>
        <v>683</v>
      </c>
      <c r="T20" s="7"/>
      <c r="U20" s="7"/>
      <c r="V20" s="7">
        <f>SUM(V4:V6)</f>
        <v>696</v>
      </c>
      <c r="W20" s="6">
        <f>SUM(W4,W5,W6)</f>
        <v>726.21666527073398</v>
      </c>
      <c r="X20" s="10"/>
    </row>
    <row r="21" spans="1:25">
      <c r="A21" s="9" t="s">
        <v>14</v>
      </c>
      <c r="B21" s="7">
        <f t="shared" ref="B21:G21" si="6">SUM(B7:B8)</f>
        <v>476</v>
      </c>
      <c r="C21" s="7">
        <f t="shared" si="6"/>
        <v>437</v>
      </c>
      <c r="D21" s="7">
        <f t="shared" si="6"/>
        <v>435</v>
      </c>
      <c r="E21" s="7">
        <f t="shared" si="6"/>
        <v>432</v>
      </c>
      <c r="F21" s="7">
        <f t="shared" si="6"/>
        <v>433</v>
      </c>
      <c r="G21" s="7">
        <f t="shared" si="6"/>
        <v>440</v>
      </c>
      <c r="H21" s="7">
        <f>SUM(H7,H8)</f>
        <v>435</v>
      </c>
      <c r="I21" s="7">
        <f t="shared" ref="I21:S21" si="7">SUM(I7:I8)</f>
        <v>424</v>
      </c>
      <c r="J21" s="7">
        <f t="shared" si="7"/>
        <v>419</v>
      </c>
      <c r="K21" s="7">
        <f t="shared" si="7"/>
        <v>435</v>
      </c>
      <c r="L21" s="7">
        <f t="shared" si="7"/>
        <v>438</v>
      </c>
      <c r="M21" s="7">
        <f t="shared" si="7"/>
        <v>451</v>
      </c>
      <c r="N21" s="7">
        <f t="shared" si="7"/>
        <v>456</v>
      </c>
      <c r="O21" s="7">
        <f t="shared" si="7"/>
        <v>452</v>
      </c>
      <c r="P21" s="7">
        <f t="shared" si="7"/>
        <v>454</v>
      </c>
      <c r="Q21" s="7">
        <f t="shared" si="7"/>
        <v>468</v>
      </c>
      <c r="R21" s="7">
        <f t="shared" si="7"/>
        <v>479</v>
      </c>
      <c r="S21" s="7">
        <f t="shared" si="7"/>
        <v>457</v>
      </c>
      <c r="T21" s="7"/>
      <c r="U21" s="7"/>
      <c r="V21" s="7">
        <f>SUM(V7:V8)</f>
        <v>462</v>
      </c>
      <c r="W21" s="6">
        <f>SUM(W7,W8)</f>
        <v>439.1545992483218</v>
      </c>
      <c r="X21" s="10"/>
    </row>
    <row r="22" spans="1:25">
      <c r="A22" s="9" t="s">
        <v>15</v>
      </c>
      <c r="B22" s="7">
        <f t="shared" ref="B22:C22" si="8">SUM(B9:B11)</f>
        <v>700</v>
      </c>
      <c r="C22" s="7">
        <f t="shared" si="8"/>
        <v>722</v>
      </c>
      <c r="D22" s="7">
        <f>SUM(D9:D11)-1</f>
        <v>716</v>
      </c>
      <c r="E22" s="7">
        <f>SUM(E9:E11)-1</f>
        <v>701</v>
      </c>
      <c r="F22" s="7">
        <f>SUM(F9:F11)-2</f>
        <v>700</v>
      </c>
      <c r="G22" s="7">
        <f>SUM(G9:G11)-3</f>
        <v>685</v>
      </c>
      <c r="H22" s="7">
        <f>SUM(H9,H10,H11)-3</f>
        <v>675</v>
      </c>
      <c r="I22" s="7">
        <f>SUM(I9:I11)-1</f>
        <v>675</v>
      </c>
      <c r="J22" s="7">
        <f>SUM(J9:J11)-1</f>
        <v>673</v>
      </c>
      <c r="K22" s="7">
        <f>SUM(K9:K11)-1</f>
        <v>660</v>
      </c>
      <c r="L22" s="7">
        <f>SUM(L9:L11)-5</f>
        <v>670</v>
      </c>
      <c r="M22" s="7">
        <f>SUM(M9:M11)-3</f>
        <v>650</v>
      </c>
      <c r="N22" s="7">
        <f>SUM(N9:N11)-3</f>
        <v>647</v>
      </c>
      <c r="O22" s="7">
        <f>SUM(O9:O11)</f>
        <v>649</v>
      </c>
      <c r="P22" s="7">
        <f>SUM(P9:P11)</f>
        <v>651</v>
      </c>
      <c r="Q22" s="7">
        <f>SUM(Q9:Q11)-1</f>
        <v>653</v>
      </c>
      <c r="R22" s="7">
        <f>SUM(R9:R11)-6</f>
        <v>655</v>
      </c>
      <c r="S22" s="7">
        <f>SUM(S9:S11)</f>
        <v>720</v>
      </c>
      <c r="T22" s="7"/>
      <c r="U22" s="7"/>
      <c r="V22" s="7">
        <f>SUM(V9:V11)-1</f>
        <v>715</v>
      </c>
      <c r="W22" s="6">
        <f>SUM(W9,W10,W11)-1</f>
        <v>733.2745478257491</v>
      </c>
      <c r="X22" s="10"/>
    </row>
    <row r="23" spans="1:25">
      <c r="A23" s="9" t="s">
        <v>16</v>
      </c>
      <c r="B23" s="7">
        <f>SUM(B12:B15)-35</f>
        <v>856</v>
      </c>
      <c r="C23" s="7">
        <f>SUM(C12:C15)-22</f>
        <v>886</v>
      </c>
      <c r="D23" s="7">
        <f>SUM(D12:D15)-30</f>
        <v>871</v>
      </c>
      <c r="E23" s="7">
        <f>SUM(E12:E15)-47</f>
        <v>866</v>
      </c>
      <c r="F23" s="7">
        <f>SUM(F12:F15)-45</f>
        <v>841</v>
      </c>
      <c r="G23" s="7">
        <f>SUM(G12:G15)-39</f>
        <v>850</v>
      </c>
      <c r="H23" s="7">
        <f>SUM(H12,H13,H14,H15)-44</f>
        <v>833</v>
      </c>
      <c r="I23" s="7">
        <f>SUM(I12:I15)-27</f>
        <v>911</v>
      </c>
      <c r="J23" s="7">
        <f>SUM(J12:J15)-27</f>
        <v>907</v>
      </c>
      <c r="K23" s="7">
        <f>SUM(K12:K15)-41</f>
        <v>901</v>
      </c>
      <c r="L23" s="7">
        <f>SUM(L12:L15)-40</f>
        <v>875</v>
      </c>
      <c r="M23" s="7">
        <f>SUM(M12:M15)-19</f>
        <v>919</v>
      </c>
      <c r="N23" s="7">
        <f>SUM(N12:N15)-19</f>
        <v>918</v>
      </c>
      <c r="O23" s="7">
        <f>SUM(O12:O15)-42</f>
        <v>889</v>
      </c>
      <c r="P23" s="7">
        <f>SUM(P12:P15)-62</f>
        <v>874</v>
      </c>
      <c r="Q23" s="7">
        <f>SUM(Q12:Q15)-70</f>
        <v>829</v>
      </c>
      <c r="R23" s="7">
        <f>SUM(R12:R15)-57</f>
        <v>828</v>
      </c>
      <c r="S23" s="7">
        <f>SUM(S12:S15)-67</f>
        <v>791</v>
      </c>
      <c r="T23" s="7"/>
      <c r="U23" s="7"/>
      <c r="V23" s="7">
        <f>SUM(V12:V15)-67</f>
        <v>779</v>
      </c>
      <c r="W23" s="6">
        <f>SUM(W12,W13,W14,W15)-49</f>
        <v>818.23743708464667</v>
      </c>
      <c r="X23" s="10"/>
    </row>
    <row r="24" spans="1:25">
      <c r="A24" s="9" t="s">
        <v>17</v>
      </c>
      <c r="B24" s="7">
        <v>35</v>
      </c>
      <c r="C24" s="7">
        <v>23</v>
      </c>
      <c r="D24" s="7">
        <v>31</v>
      </c>
      <c r="E24" s="7">
        <v>48</v>
      </c>
      <c r="F24" s="7">
        <v>47</v>
      </c>
      <c r="G24" s="7">
        <v>42</v>
      </c>
      <c r="H24" s="7">
        <v>47</v>
      </c>
      <c r="I24" s="7">
        <v>28</v>
      </c>
      <c r="J24" s="7">
        <v>28</v>
      </c>
      <c r="K24" s="7">
        <v>36</v>
      </c>
      <c r="L24" s="7">
        <v>45</v>
      </c>
      <c r="M24" s="7">
        <v>22</v>
      </c>
      <c r="N24" s="7">
        <v>22</v>
      </c>
      <c r="O24" s="7">
        <v>42</v>
      </c>
      <c r="P24" s="7">
        <v>70</v>
      </c>
      <c r="Q24" s="7">
        <v>63</v>
      </c>
      <c r="R24" s="7">
        <v>63</v>
      </c>
      <c r="S24" s="7">
        <v>67</v>
      </c>
      <c r="T24" s="7"/>
      <c r="U24" s="7"/>
      <c r="V24" s="7">
        <v>68</v>
      </c>
      <c r="W24" s="7">
        <v>50</v>
      </c>
    </row>
    <row r="25" spans="1:25">
      <c r="A25" s="8" t="s">
        <v>18</v>
      </c>
      <c r="B25" s="8">
        <f t="shared" ref="B25:G25" si="9">SUM(B19:B24)</f>
        <v>2924</v>
      </c>
      <c r="C25" s="8">
        <f t="shared" si="9"/>
        <v>2946</v>
      </c>
      <c r="D25" s="8">
        <f t="shared" si="9"/>
        <v>2930</v>
      </c>
      <c r="E25" s="8">
        <f t="shared" si="9"/>
        <v>2900</v>
      </c>
      <c r="F25" s="8">
        <f t="shared" si="9"/>
        <v>2879</v>
      </c>
      <c r="G25" s="8">
        <f t="shared" si="9"/>
        <v>2878</v>
      </c>
      <c r="H25" s="12">
        <f>SUM(H19,H20,H21,H22,H23,H24)</f>
        <v>2857</v>
      </c>
      <c r="I25" s="8">
        <f t="shared" ref="I25:S25" si="10">SUM(I19:I24)</f>
        <v>2913</v>
      </c>
      <c r="J25" s="8">
        <f t="shared" si="10"/>
        <v>2904</v>
      </c>
      <c r="K25" s="8">
        <f t="shared" si="10"/>
        <v>2903</v>
      </c>
      <c r="L25" s="8">
        <f t="shared" si="10"/>
        <v>2902</v>
      </c>
      <c r="M25" s="8">
        <f t="shared" si="10"/>
        <v>2906</v>
      </c>
      <c r="N25" s="8">
        <f t="shared" si="10"/>
        <v>2916</v>
      </c>
      <c r="O25" s="8">
        <f t="shared" si="10"/>
        <v>2888</v>
      </c>
      <c r="P25" s="8">
        <f t="shared" si="10"/>
        <v>2917</v>
      </c>
      <c r="Q25" s="8">
        <f t="shared" si="10"/>
        <v>2884</v>
      </c>
      <c r="R25" s="8">
        <f t="shared" si="10"/>
        <v>2901</v>
      </c>
      <c r="S25" s="8">
        <f t="shared" si="10"/>
        <v>2961</v>
      </c>
      <c r="T25" s="9"/>
      <c r="U25" s="11"/>
      <c r="V25" s="12">
        <f>SUM(V19:V24)</f>
        <v>2964</v>
      </c>
      <c r="W25" s="12">
        <f>SUM(W19,W20,W21,W22,W23,W24)</f>
        <v>2997.216582762785</v>
      </c>
    </row>
  </sheetData>
  <mergeCells count="3">
    <mergeCell ref="A1:W1"/>
    <mergeCell ref="X1:Y1"/>
    <mergeCell ref="A16:W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jkilburn</dc:creator>
  <cp:lastModifiedBy>jkilburn</cp:lastModifiedBy>
  <dcterms:created xsi:type="dcterms:W3CDTF">2014-02-03T15:54:40Z</dcterms:created>
  <dcterms:modified xsi:type="dcterms:W3CDTF">2020-01-16T14:11:29Z</dcterms:modified>
</cp:coreProperties>
</file>