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693" activeTab="0"/>
  </bookViews>
  <sheets>
    <sheet name="FY 17 ORIGINAL Budget" sheetId="1" r:id="rId1"/>
    <sheet name="Budget Change #1" sheetId="2" r:id="rId2"/>
    <sheet name="Budget Change #2" sheetId="3" r:id="rId3"/>
    <sheet name="Budget Change #3" sheetId="4" r:id="rId4"/>
    <sheet name="Budget Change #4" sheetId="5" r:id="rId5"/>
    <sheet name="Budget Change #5" sheetId="6" r:id="rId6"/>
    <sheet name="Budget Change #6" sheetId="7" r:id="rId7"/>
    <sheet name="Summary of Changes" sheetId="8" r:id="rId8"/>
    <sheet name="OBJECT" sheetId="9" r:id="rId9"/>
  </sheets>
  <definedNames/>
  <calcPr fullCalcOnLoad="1"/>
</workbook>
</file>

<file path=xl/sharedStrings.xml><?xml version="1.0" encoding="utf-8"?>
<sst xmlns="http://schemas.openxmlformats.org/spreadsheetml/2006/main" count="361" uniqueCount="273">
  <si>
    <t>Munis Code</t>
  </si>
  <si>
    <t>Activity</t>
  </si>
  <si>
    <t>Total:</t>
  </si>
  <si>
    <t>School District:</t>
  </si>
  <si>
    <t>Center Name:</t>
  </si>
  <si>
    <t>Certified Services - (Contract)</t>
  </si>
  <si>
    <t>Extended Days - (Contract)</t>
  </si>
  <si>
    <t>Extra Duty - (Contract)</t>
  </si>
  <si>
    <t>Other Certified - (Not part of contract)</t>
  </si>
  <si>
    <t>National Teacher Certification</t>
  </si>
  <si>
    <t>Certified Substitute</t>
  </si>
  <si>
    <t>Classified Salaries</t>
  </si>
  <si>
    <t>Other Classified Pay</t>
  </si>
  <si>
    <t>Overtime</t>
  </si>
  <si>
    <t>Classified Substitute</t>
  </si>
  <si>
    <t>Licensed</t>
  </si>
  <si>
    <t>Para-Professional</t>
  </si>
  <si>
    <t>Board Per Diem</t>
  </si>
  <si>
    <t>Group Insurance</t>
  </si>
  <si>
    <t>Life Insurance</t>
  </si>
  <si>
    <t>Health Insurance</t>
  </si>
  <si>
    <t>Liability Insurance</t>
  </si>
  <si>
    <t>Dental Insurance</t>
  </si>
  <si>
    <t>Disability Insurance</t>
  </si>
  <si>
    <t>Other Group Insurance</t>
  </si>
  <si>
    <t>Employer FICA Contribution</t>
  </si>
  <si>
    <t>Employer Medicare Contribution</t>
  </si>
  <si>
    <t>County Employees Retirement System (CERS)</t>
  </si>
  <si>
    <t>Tuition Reimbursement</t>
  </si>
  <si>
    <t>State Unemployment Insurance</t>
  </si>
  <si>
    <t>KSBA Unemployment Insurance</t>
  </si>
  <si>
    <t>Other Employee Benefits</t>
  </si>
  <si>
    <t>Sick Leave Payments</t>
  </si>
  <si>
    <t>Retirement Plan Incentive Payments</t>
  </si>
  <si>
    <t>Other Employer Paid Benefits</t>
  </si>
  <si>
    <t>KSBA Policy Services</t>
  </si>
  <si>
    <t>Other Administrative Services</t>
  </si>
  <si>
    <t>Workshop Consultant</t>
  </si>
  <si>
    <t>Education Consultant</t>
  </si>
  <si>
    <t>Professional Consultant</t>
  </si>
  <si>
    <t>Sanitation Services</t>
  </si>
  <si>
    <t>Snow Removal</t>
  </si>
  <si>
    <t>Contracted Custodial Services</t>
  </si>
  <si>
    <t>Contracted Grounds Services</t>
  </si>
  <si>
    <t>Pest Control Services</t>
  </si>
  <si>
    <t>Other Cleaning Services</t>
  </si>
  <si>
    <t>Equipment/Machinery/Furniture Repairs &amp; Main.</t>
  </si>
  <si>
    <t>Vehicle Repairs &amp; Maintenance</t>
  </si>
  <si>
    <t>Electronics Repairs &amp; Maintenance</t>
  </si>
  <si>
    <t>Plumbing Repairs &amp; Maintenance</t>
  </si>
  <si>
    <t>Roof Repairs and Maintenance</t>
  </si>
  <si>
    <t>Other Repairs and Maintenance</t>
  </si>
  <si>
    <t>Land or Building Rental</t>
  </si>
  <si>
    <t>Equipment or Vehicle Rental</t>
  </si>
  <si>
    <t>Portable Classroom Rental</t>
  </si>
  <si>
    <t>Storage Container Rental</t>
  </si>
  <si>
    <t>Machinery Rental</t>
  </si>
  <si>
    <t>Construction Services</t>
  </si>
  <si>
    <t>Construction - Masonry</t>
  </si>
  <si>
    <t>Construction - Carpentry</t>
  </si>
  <si>
    <t>Other Purchased Property Services</t>
  </si>
  <si>
    <t>Asphalt Resurfacing/Stripping</t>
  </si>
  <si>
    <t>Bus Tokens - Public Conveyance</t>
  </si>
  <si>
    <t>Contracted Bus Services</t>
  </si>
  <si>
    <t>Contracted Bus Maintenance Services</t>
  </si>
  <si>
    <t>Pupil Transportation Insurance</t>
  </si>
  <si>
    <t>Property Insurance</t>
  </si>
  <si>
    <t>Fleet Insurance</t>
  </si>
  <si>
    <t>General Liability Insurance</t>
  </si>
  <si>
    <t>Legal Liability Insurance</t>
  </si>
  <si>
    <t>Other Insurance</t>
  </si>
  <si>
    <t>Postage</t>
  </si>
  <si>
    <t>Telephone</t>
  </si>
  <si>
    <t>On-Line Network</t>
  </si>
  <si>
    <t>Cell Phone Services</t>
  </si>
  <si>
    <t>Pagers</t>
  </si>
  <si>
    <t>Radio Services</t>
  </si>
  <si>
    <t>Other Communications</t>
  </si>
  <si>
    <t>Other Advertising</t>
  </si>
  <si>
    <t>Posters</t>
  </si>
  <si>
    <t>Publications</t>
  </si>
  <si>
    <t>Project Specification Printing</t>
  </si>
  <si>
    <t>Other Printing</t>
  </si>
  <si>
    <t>Tuition - Kentucky LEA</t>
  </si>
  <si>
    <t>Tuition - Out-of-State LEA</t>
  </si>
  <si>
    <t>Tuition - Kentucky Intermediate Agency</t>
  </si>
  <si>
    <t xml:space="preserve">Tuition - Other  </t>
  </si>
  <si>
    <t>Travel - In District</t>
  </si>
  <si>
    <t>Travel - Out-of-District</t>
  </si>
  <si>
    <t>Travel - Hauling of Commodities</t>
  </si>
  <si>
    <t>Travel - Out-of-State</t>
  </si>
  <si>
    <t>Travel - Other</t>
  </si>
  <si>
    <t>Natural Gas</t>
  </si>
  <si>
    <t>Electricity</t>
  </si>
  <si>
    <t>Bottled Gas</t>
  </si>
  <si>
    <t>Fuel Oil</t>
  </si>
  <si>
    <t>Gasoline - Data required for Federal Reporting</t>
  </si>
  <si>
    <t>Diesel Fuel - Data Required for Federal Reporting</t>
  </si>
  <si>
    <t>Other</t>
  </si>
  <si>
    <t>Catering</t>
  </si>
  <si>
    <t>Group Sales</t>
  </si>
  <si>
    <t>Milk</t>
  </si>
  <si>
    <t>In-Service</t>
  </si>
  <si>
    <t>Vending (Food Service)</t>
  </si>
  <si>
    <t>Library Books</t>
  </si>
  <si>
    <t>Periodicals and Newspapers</t>
  </si>
  <si>
    <t>Supplemental Books, Study Guides and Curriculum</t>
  </si>
  <si>
    <t>Audio Visual Materials</t>
  </si>
  <si>
    <t>Reference Materials</t>
  </si>
  <si>
    <t>Binding and Repairs</t>
  </si>
  <si>
    <t>Lubricants</t>
  </si>
  <si>
    <t>Tires and Tubes</t>
  </si>
  <si>
    <t>Repair Parts</t>
  </si>
  <si>
    <t>Other Transportation Maintenance &amp; Repairs</t>
  </si>
  <si>
    <t>Other Student Activities</t>
  </si>
  <si>
    <t>Welfare Spending (Food, Clothing, Utilities, etc.)</t>
  </si>
  <si>
    <t>Other Supplies and Materials</t>
  </si>
  <si>
    <t>Health Supplies</t>
  </si>
  <si>
    <t>Flooring Supplies</t>
  </si>
  <si>
    <t>Equipment Supplies</t>
  </si>
  <si>
    <t>Furniture &amp; Fixtures Supplies</t>
  </si>
  <si>
    <t>Lawn &amp; Landscaping Supplies</t>
  </si>
  <si>
    <t>Vehicles</t>
  </si>
  <si>
    <t>Furniture and Fixtures</t>
  </si>
  <si>
    <t>Other Administrative Equipment</t>
  </si>
  <si>
    <t>Diplomas and Graduation Expenditures</t>
  </si>
  <si>
    <t>Uniforms</t>
  </si>
  <si>
    <t>Field Trips - Instructional</t>
  </si>
  <si>
    <t>Other Student Travel</t>
  </si>
  <si>
    <t>Student Wages</t>
  </si>
  <si>
    <t>Student Liability Insurance</t>
  </si>
  <si>
    <t>Field Trips - Non-Instructional</t>
  </si>
  <si>
    <t>Code</t>
  </si>
  <si>
    <t>Description</t>
  </si>
  <si>
    <t>0130D</t>
  </si>
  <si>
    <t>0131D</t>
  </si>
  <si>
    <t>Annual Budget</t>
  </si>
  <si>
    <t>Workers' Compensation Insurance</t>
  </si>
  <si>
    <t>Tuition - Private School</t>
  </si>
  <si>
    <t>Other Health Care Benefits/COBRA</t>
  </si>
  <si>
    <t>On-Behalf Payments</t>
  </si>
  <si>
    <t>Construction - Mechanical</t>
  </si>
  <si>
    <t>Construction - Electrical</t>
  </si>
  <si>
    <t>Construction - Plumbing</t>
  </si>
  <si>
    <t>Construction - Other</t>
  </si>
  <si>
    <t>NOT RECOMMENDED TO USE</t>
  </si>
  <si>
    <t>Reimbursements</t>
  </si>
  <si>
    <t>0110D</t>
  </si>
  <si>
    <t>Certified Services - (Contract) Coordinators</t>
  </si>
  <si>
    <t>Classified Salaries Coordinators</t>
  </si>
  <si>
    <t>KY Ret Sys (KRS) Health Insurance</t>
  </si>
  <si>
    <t>Other Employee Retirement</t>
  </si>
  <si>
    <t>Meal Reimbursements Taxable Portion</t>
  </si>
  <si>
    <t>Federally Funded Health Care Benefits</t>
  </si>
  <si>
    <t>Federally Funded Life Insurance Benefits</t>
  </si>
  <si>
    <t>Federally Funded State Administration Fee</t>
  </si>
  <si>
    <t>Federally Funded Flexible Spending Benefits</t>
  </si>
  <si>
    <t>Tax Collection Services</t>
  </si>
  <si>
    <t>Registration Fees</t>
  </si>
  <si>
    <t>Other Professional Training &amp; Development Services</t>
  </si>
  <si>
    <t xml:space="preserve">Legal Services                                                           </t>
  </si>
  <si>
    <t xml:space="preserve">Financial Services                                                         </t>
  </si>
  <si>
    <t xml:space="preserve">Medical Services   </t>
  </si>
  <si>
    <t xml:space="preserve">Architectural and Engineering Services                                </t>
  </si>
  <si>
    <t xml:space="preserve">Security Services                                                     </t>
  </si>
  <si>
    <t xml:space="preserve">Other Professional Services    </t>
  </si>
  <si>
    <t xml:space="preserve">Data Processing and Coding Services                                        </t>
  </si>
  <si>
    <t xml:space="preserve">Other Technical Services                                                      </t>
  </si>
  <si>
    <r>
      <t>Water</t>
    </r>
    <r>
      <rPr>
        <strike/>
        <sz val="9"/>
        <rFont val="Times New Roman"/>
        <family val="1"/>
      </rPr>
      <t>/</t>
    </r>
    <r>
      <rPr>
        <sz val="9"/>
        <rFont val="Times New Roman"/>
        <family val="1"/>
      </rPr>
      <t xml:space="preserve">Sewage     </t>
    </r>
  </si>
  <si>
    <t xml:space="preserve">Sewage                                                                     </t>
  </si>
  <si>
    <t xml:space="preserve">Other Utilities                                                            </t>
  </si>
  <si>
    <t xml:space="preserve">Laundry/Dry Cleaning Services           </t>
  </si>
  <si>
    <t xml:space="preserve">Non-Technology-Related Repairs &amp; Maintenance    </t>
  </si>
  <si>
    <r>
      <t xml:space="preserve">Technology-Related Repairs &amp; Maintenance </t>
    </r>
  </si>
  <si>
    <t xml:space="preserve">Building Repairs &amp; Maintenance     </t>
  </si>
  <si>
    <t xml:space="preserve">Rentals of Computers &amp; Related Equipment  </t>
  </si>
  <si>
    <r>
      <t xml:space="preserve">Copier Rental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</si>
  <si>
    <t xml:space="preserve">Other Rental                                                               </t>
  </si>
  <si>
    <t>Asbestos Removal</t>
  </si>
  <si>
    <t>Fencing Repair/Maintenance Services</t>
  </si>
  <si>
    <t>Transportation - Purchased from another Ky. School District</t>
  </si>
  <si>
    <t>Transportation  - Purchased from Out-of-State School District</t>
  </si>
  <si>
    <t>Stud Transp Purch Oth Srcs</t>
  </si>
  <si>
    <t>Fidelity Insurance</t>
  </si>
  <si>
    <t xml:space="preserve">Cable TV                                                                   </t>
  </si>
  <si>
    <t>Shipping/Delivery/Freight Services</t>
  </si>
  <si>
    <t>Radio and Television Advertising</t>
  </si>
  <si>
    <t>Newspaper Advertising</t>
  </si>
  <si>
    <t>Tuition - Other Intermediate Agency</t>
  </si>
  <si>
    <t>Travel --Meals</t>
  </si>
  <si>
    <t>Travel --Hotels</t>
  </si>
  <si>
    <t xml:space="preserve">Svc Prch Ant Dst/Ed Ay W/IN St </t>
  </si>
  <si>
    <t>Svc Prch Ath Dst Ed Agy Out ST</t>
  </si>
  <si>
    <t xml:space="preserve">General Supplies   </t>
  </si>
  <si>
    <t>Food Non Instructional Non Food Service</t>
  </si>
  <si>
    <t>Food Instructional Non Food Service</t>
  </si>
  <si>
    <t>Coal</t>
  </si>
  <si>
    <t>Alternative Fuels</t>
  </si>
  <si>
    <t>Textbook&amp; Other Instructional Materials Data Required for State Reporting</t>
  </si>
  <si>
    <t>Supplies-Technology Related</t>
  </si>
  <si>
    <t>Buildings</t>
  </si>
  <si>
    <t xml:space="preserve">Machinery   </t>
  </si>
  <si>
    <t xml:space="preserve">Technology-Related Hardware   </t>
  </si>
  <si>
    <t xml:space="preserve">Technology Software   </t>
  </si>
  <si>
    <t xml:space="preserve">Other Equipment               </t>
  </si>
  <si>
    <t xml:space="preserve">Dues &amp; Fees  </t>
  </si>
  <si>
    <t xml:space="preserve">Permits                                                                    </t>
  </si>
  <si>
    <t>Merchandise for Re-Sale - Student Activity</t>
  </si>
  <si>
    <t>Personal Services - Student Activity</t>
  </si>
  <si>
    <t>Fees and Registrations- Student Activity</t>
  </si>
  <si>
    <t>Awards- Student Activity</t>
  </si>
  <si>
    <t>Organization Supplies- Student Activity</t>
  </si>
  <si>
    <t>Scholarships- Student Activity</t>
  </si>
  <si>
    <t>INVALID CODE (see 0616 and 0617)</t>
  </si>
  <si>
    <t>Travel</t>
  </si>
  <si>
    <t>Employer Social Security</t>
  </si>
  <si>
    <t>Employer Retirement Contribution</t>
  </si>
  <si>
    <t>Unemployment Insurance</t>
  </si>
  <si>
    <t>Drug Testing - INVALID CODE</t>
  </si>
  <si>
    <t xml:space="preserve">Auditing Services - INVALID CODE                                                </t>
  </si>
  <si>
    <t>Ky. Teachers Retirement System (KTRS)</t>
  </si>
  <si>
    <t xml:space="preserve">Center Allocation </t>
  </si>
  <si>
    <t>Other Classified Pay Coordinator</t>
  </si>
  <si>
    <t>Original Budget</t>
  </si>
  <si>
    <t>Difference</t>
  </si>
  <si>
    <t>New Budget (Change 1)</t>
  </si>
  <si>
    <t>Budget Change Summary</t>
  </si>
  <si>
    <t>Original Budget Total</t>
  </si>
  <si>
    <t>Budget Change 1 Total</t>
  </si>
  <si>
    <t>Budget Change 2 Total</t>
  </si>
  <si>
    <t>Budget Change 3 Total</t>
  </si>
  <si>
    <t>Budget Change 4 Total</t>
  </si>
  <si>
    <t>Budget Change 5 Total</t>
  </si>
  <si>
    <t>N/A</t>
  </si>
  <si>
    <t>Amount</t>
  </si>
  <si>
    <t>Date of Change</t>
  </si>
  <si>
    <t>Enter Change Date</t>
  </si>
  <si>
    <t>Narrative:</t>
  </si>
  <si>
    <t>Add Munis Code</t>
  </si>
  <si>
    <t>Date</t>
  </si>
  <si>
    <t>Number of Codes Changed</t>
  </si>
  <si>
    <t>Number of Codes Added</t>
  </si>
  <si>
    <t>Currently Approved Budget</t>
  </si>
  <si>
    <t>Add                  Munis Code</t>
  </si>
  <si>
    <t xml:space="preserve">(INVALID CODE) Formerly Instructional Equipment                                                                                                 </t>
  </si>
  <si>
    <t>(INVALID CODE) Formerly Parent Involvement Meetings</t>
  </si>
  <si>
    <t>New Budget (Change 2)</t>
  </si>
  <si>
    <t>New Budget (Change 3)</t>
  </si>
  <si>
    <t>New Budget (Change 4)</t>
  </si>
  <si>
    <t>New Budget (Change 5)</t>
  </si>
  <si>
    <t>New Budget (Change 6)</t>
  </si>
  <si>
    <t>Budget Change 6 Total</t>
  </si>
  <si>
    <t xml:space="preserve">Narrative: </t>
  </si>
  <si>
    <t xml:space="preserve">Narrative : </t>
  </si>
  <si>
    <t>Center allocation based on the number of free lunch students reported for Dec. 1, 2015</t>
  </si>
  <si>
    <t>Nelson</t>
  </si>
  <si>
    <t xml:space="preserve">Team Up! </t>
  </si>
  <si>
    <t>130D</t>
  </si>
  <si>
    <r>
      <t>Narrative:</t>
    </r>
    <r>
      <rPr>
        <sz val="10"/>
        <color indexed="10"/>
        <rFont val="Arial"/>
        <family val="2"/>
      </rPr>
      <t xml:space="preserve"> Total Employment contract 240 days paid at non-certified adminstrative level 2 Step 11 (28,764.00/186 days=  154.64 x 240 days = $37,113.60) Salary reflects 2 % state increase.</t>
    </r>
    <r>
      <rPr>
        <sz val="10"/>
        <rFont val="Arial"/>
        <family val="2"/>
      </rPr>
      <t xml:space="preserve">
</t>
    </r>
  </si>
  <si>
    <t>Narrative:Total employment contract of 183 days at grade 4, Step 11 for 7.5 hours a day. ( $13.73 per hour x 7.5 hours a day =$102. 97 x 183 = $18,844.42). Salary reflects 2% state increase.</t>
  </si>
  <si>
    <t xml:space="preserve">Narrative: Total amount per month of $1.25 per employee. 2 employees x 12 months= $30,.00
</t>
  </si>
  <si>
    <t>Narrative: FRYSC salary of one coordinator and one full time assistant ( $57,077.17 x .062= $3,538.78</t>
  </si>
  <si>
    <t>Narrative: .0145 x FRYSC salaries of $57,077.17 = $827.61</t>
  </si>
  <si>
    <t>Narrative: .1868 x  Coordinator and full time assistant ( $57,077.17 = $10,616.35)</t>
  </si>
  <si>
    <t>Narrative: $67.20 per employee yearly for coordinator and assistant</t>
  </si>
  <si>
    <t>Narrative: .002 x FRYSC salaries ($57,077.17=$114.15)</t>
  </si>
  <si>
    <t>Narrative: Professional membership in FRYSC Coalition and registration for Fall Institute for continued training and development of Coordinator.</t>
  </si>
  <si>
    <t xml:space="preserve">Narrative: $300 for each school the center serves for motivational speakers or assemblies such as Internet Safety, Red Ribbon Week, bullying prevention, academic support, etc. </t>
  </si>
  <si>
    <t>Narrative: Travel to and from home visits, meetings, and other FRYSC related events within district. Milage varies between .37-.49 per mile.</t>
  </si>
  <si>
    <t>Narrative: Travel to and from out of district conferences and trainings such as regional meetings, VOV and Fall Institute.  Milage varies between .37-.49 per mile.</t>
  </si>
  <si>
    <t>Narrative: Food for All Pro Dad, Student Leadership Council, and other FRYSC sponsored events.</t>
  </si>
  <si>
    <t xml:space="preserve">Narrative: Additional emergency funds for students and families identified with a crisis when all other community resources are exhausted. </t>
  </si>
  <si>
    <t>Narrative: General supplies may include copy paper, binders, or other office supplies for all 3 center offices.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</si>
</sst>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mmmm\ d\,\ yyyy"/>
    <numFmt numFmtId="169" formatCode="0000"/>
    <numFmt numFmtId="170" formatCode="[$-409]dddd\,\ mmmm\ dd\,\ yyyy"/>
    <numFmt numFmtId="171" formatCode="mm/dd/yy;@"/>
    <numFmt numFmtId="172" formatCode="dd/mm/yy;@"/>
    <numFmt numFmtId="173" formatCode="m/d/yy;@"/>
    <numFmt numFmtId="174" formatCode="#,##0.0"/>
    <numFmt numFmtId="175" formatCode="&quot;$&quot;#,##0.00;[Red]&quot;$&quot;#,##0.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trike/>
      <sz val="9"/>
      <name val="Times New Roman"/>
      <family val="1"/>
    </font>
    <font>
      <sz val="8"/>
      <color indexed="12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theme="0" tint="-0.149959996342659"/>
        <bgColor indexed="64"/>
      </patternFill>
    </fill>
    <fill>
      <patternFill patternType="gray0625">
        <bgColor indexed="2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/>
    </xf>
    <xf numFmtId="169" fontId="0" fillId="0" borderId="10" xfId="0" applyNumberFormat="1" applyFont="1" applyBorder="1" applyAlignment="1" applyProtection="1">
      <alignment horizontal="center"/>
      <protection locked="0"/>
    </xf>
    <xf numFmtId="16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49" fillId="0" borderId="0" xfId="0" applyFont="1" applyAlignment="1">
      <alignment/>
    </xf>
    <xf numFmtId="0" fontId="1" fillId="0" borderId="0" xfId="0" applyFont="1" applyAlignment="1">
      <alignment horizontal="center" wrapText="1"/>
    </xf>
    <xf numFmtId="4" fontId="0" fillId="0" borderId="10" xfId="0" applyNumberFormat="1" applyFont="1" applyBorder="1" applyAlignment="1" applyProtection="1">
      <alignment horizontal="right"/>
      <protection/>
    </xf>
    <xf numFmtId="169" fontId="0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14" fontId="11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167" fontId="1" fillId="32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167" fontId="0" fillId="0" borderId="10" xfId="0" applyNumberFormat="1" applyBorder="1" applyAlignment="1">
      <alignment/>
    </xf>
    <xf numFmtId="0" fontId="49" fillId="0" borderId="10" xfId="0" applyFont="1" applyBorder="1" applyAlignment="1">
      <alignment/>
    </xf>
    <xf numFmtId="167" fontId="49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1" fontId="0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167" fontId="0" fillId="32" borderId="0" xfId="0" applyNumberFormat="1" applyFill="1" applyAlignment="1" applyProtection="1">
      <alignment/>
      <protection locked="0"/>
    </xf>
    <xf numFmtId="173" fontId="0" fillId="33" borderId="10" xfId="0" applyNumberFormat="1" applyFill="1" applyBorder="1" applyAlignment="1" applyProtection="1">
      <alignment/>
      <protection locked="0"/>
    </xf>
    <xf numFmtId="167" fontId="1" fillId="32" borderId="0" xfId="0" applyNumberFormat="1" applyFont="1" applyFill="1" applyAlignment="1" applyProtection="1">
      <alignment/>
      <protection locked="0"/>
    </xf>
    <xf numFmtId="3" fontId="49" fillId="0" borderId="10" xfId="0" applyNumberFormat="1" applyFont="1" applyBorder="1" applyAlignment="1">
      <alignment/>
    </xf>
    <xf numFmtId="167" fontId="0" fillId="32" borderId="13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 applyProtection="1">
      <alignment horizontal="center"/>
      <protection/>
    </xf>
    <xf numFmtId="167" fontId="0" fillId="0" borderId="11" xfId="0" applyNumberFormat="1" applyBorder="1" applyAlignment="1" applyProtection="1">
      <alignment horizontal="center"/>
      <protection/>
    </xf>
    <xf numFmtId="173" fontId="0" fillId="0" borderId="0" xfId="0" applyNumberFormat="1" applyFill="1" applyBorder="1" applyAlignment="1" applyProtection="1">
      <alignment/>
      <protection locked="0"/>
    </xf>
    <xf numFmtId="0" fontId="49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73" fontId="0" fillId="33" borderId="10" xfId="0" applyNumberFormat="1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/>
    </xf>
    <xf numFmtId="14" fontId="11" fillId="0" borderId="0" xfId="0" applyNumberFormat="1" applyFont="1" applyFill="1" applyAlignment="1">
      <alignment horizontal="center" vertical="top"/>
    </xf>
    <xf numFmtId="0" fontId="0" fillId="0" borderId="14" xfId="0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169" fontId="0" fillId="0" borderId="10" xfId="0" applyNumberFormat="1" applyFont="1" applyBorder="1" applyAlignment="1" applyProtection="1">
      <alignment horizontal="center" vertical="top"/>
      <protection/>
    </xf>
    <xf numFmtId="169" fontId="0" fillId="0" borderId="10" xfId="0" applyNumberFormat="1" applyFont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4" fontId="0" fillId="0" borderId="10" xfId="0" applyNumberFormat="1" applyFont="1" applyBorder="1" applyAlignment="1" applyProtection="1">
      <alignment horizontal="right" vertical="top"/>
      <protection/>
    </xf>
    <xf numFmtId="167" fontId="0" fillId="32" borderId="0" xfId="0" applyNumberFormat="1" applyFill="1" applyAlignment="1" applyProtection="1">
      <alignment vertical="top"/>
      <protection locked="0"/>
    </xf>
    <xf numFmtId="169" fontId="0" fillId="0" borderId="10" xfId="0" applyNumberFormat="1" applyFont="1" applyBorder="1" applyAlignment="1" applyProtection="1">
      <alignment horizontal="left" vertical="top"/>
      <protection locked="0"/>
    </xf>
    <xf numFmtId="169" fontId="0" fillId="34" borderId="15" xfId="0" applyNumberFormat="1" applyFont="1" applyFill="1" applyBorder="1" applyAlignment="1" applyProtection="1">
      <alignment horizontal="left" vertical="top"/>
      <protection/>
    </xf>
    <xf numFmtId="169" fontId="0" fillId="34" borderId="16" xfId="0" applyNumberFormat="1" applyFont="1" applyFill="1" applyBorder="1" applyAlignment="1" applyProtection="1">
      <alignment horizontal="left" vertical="top"/>
      <protection/>
    </xf>
    <xf numFmtId="169" fontId="0" fillId="34" borderId="14" xfId="0" applyNumberFormat="1" applyFont="1" applyFill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4" fontId="1" fillId="0" borderId="10" xfId="0" applyNumberFormat="1" applyFont="1" applyBorder="1" applyAlignment="1" applyProtection="1">
      <alignment horizontal="left" vertical="top"/>
      <protection/>
    </xf>
    <xf numFmtId="167" fontId="1" fillId="32" borderId="0" xfId="0" applyNumberFormat="1" applyFont="1" applyFill="1" applyAlignment="1">
      <alignment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vertical="top"/>
    </xf>
    <xf numFmtId="171" fontId="0" fillId="33" borderId="10" xfId="0" applyNumberFormat="1" applyFont="1" applyFill="1" applyBorder="1" applyAlignment="1" applyProtection="1">
      <alignment vertical="top"/>
      <protection locked="0"/>
    </xf>
    <xf numFmtId="0" fontId="0" fillId="0" borderId="11" xfId="0" applyFont="1" applyBorder="1" applyAlignment="1" applyProtection="1">
      <alignment horizontal="center" vertical="top"/>
      <protection/>
    </xf>
    <xf numFmtId="167" fontId="0" fillId="0" borderId="11" xfId="0" applyNumberFormat="1" applyBorder="1" applyAlignment="1" applyProtection="1">
      <alignment horizontal="center" vertical="top"/>
      <protection/>
    </xf>
    <xf numFmtId="171" fontId="0" fillId="0" borderId="0" xfId="0" applyNumberFormat="1" applyFont="1" applyFill="1" applyBorder="1" applyAlignment="1" applyProtection="1">
      <alignment vertical="top"/>
      <protection locked="0"/>
    </xf>
    <xf numFmtId="4" fontId="1" fillId="0" borderId="10" xfId="0" applyNumberFormat="1" applyFont="1" applyBorder="1" applyAlignment="1" applyProtection="1">
      <alignment horizontal="right" vertical="top"/>
      <protection/>
    </xf>
    <xf numFmtId="169" fontId="0" fillId="0" borderId="10" xfId="0" applyNumberFormat="1" applyFont="1" applyBorder="1" applyAlignment="1" applyProtection="1">
      <alignment horizontal="center" vertical="top" wrapText="1"/>
      <protection/>
    </xf>
    <xf numFmtId="169" fontId="0" fillId="0" borderId="10" xfId="0" applyNumberFormat="1" applyFont="1" applyBorder="1" applyAlignment="1" applyProtection="1">
      <alignment horizontal="center" vertical="top" wrapText="1"/>
      <protection locked="0"/>
    </xf>
    <xf numFmtId="4" fontId="0" fillId="0" borderId="10" xfId="0" applyNumberFormat="1" applyFont="1" applyBorder="1" applyAlignment="1" applyProtection="1">
      <alignment horizontal="right" vertical="top" wrapText="1"/>
      <protection/>
    </xf>
    <xf numFmtId="167" fontId="0" fillId="32" borderId="0" xfId="0" applyNumberForma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11" xfId="0" applyNumberFormat="1" applyBorder="1" applyAlignment="1">
      <alignment horizontal="center" wrapText="1"/>
    </xf>
    <xf numFmtId="173" fontId="0" fillId="0" borderId="17" xfId="0" applyNumberFormat="1" applyBorder="1" applyAlignment="1" applyProtection="1">
      <alignment horizontal="center" wrapText="1"/>
      <protection locked="0"/>
    </xf>
    <xf numFmtId="164" fontId="0" fillId="0" borderId="0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9" fontId="0" fillId="0" borderId="10" xfId="0" applyNumberFormat="1" applyFont="1" applyBorder="1" applyAlignment="1" applyProtection="1">
      <alignment horizontal="center" wrapText="1"/>
      <protection locked="0"/>
    </xf>
    <xf numFmtId="167" fontId="0" fillId="0" borderId="10" xfId="42" applyNumberFormat="1" applyFont="1" applyBorder="1" applyAlignment="1" applyProtection="1">
      <alignment wrapText="1"/>
      <protection locked="0"/>
    </xf>
    <xf numFmtId="166" fontId="0" fillId="0" borderId="0" xfId="42" applyNumberFormat="1" applyFont="1" applyBorder="1" applyAlignment="1">
      <alignment wrapText="1"/>
    </xf>
    <xf numFmtId="169" fontId="0" fillId="0" borderId="10" xfId="0" applyNumberFormat="1" applyBorder="1" applyAlignment="1" applyProtection="1">
      <alignment horizontal="center" wrapText="1"/>
      <protection locked="0"/>
    </xf>
    <xf numFmtId="7" fontId="0" fillId="0" borderId="0" xfId="0" applyNumberFormat="1" applyBorder="1" applyAlignment="1">
      <alignment horizontal="left" wrapText="1"/>
    </xf>
    <xf numFmtId="7" fontId="0" fillId="0" borderId="10" xfId="0" applyNumberFormat="1" applyBorder="1" applyAlignment="1">
      <alignment horizontal="left" wrapText="1"/>
    </xf>
    <xf numFmtId="8" fontId="49" fillId="0" borderId="0" xfId="0" applyNumberFormat="1" applyFont="1" applyAlignment="1">
      <alignment vertical="top"/>
    </xf>
    <xf numFmtId="8" fontId="50" fillId="0" borderId="0" xfId="0" applyNumberFormat="1" applyFont="1" applyAlignment="1">
      <alignment vertical="top"/>
    </xf>
    <xf numFmtId="8" fontId="50" fillId="0" borderId="0" xfId="0" applyNumberFormat="1" applyFont="1" applyAlignment="1">
      <alignment vertical="top" wrapText="1"/>
    </xf>
    <xf numFmtId="8" fontId="49" fillId="0" borderId="0" xfId="0" applyNumberFormat="1" applyFont="1" applyAlignment="1">
      <alignment vertical="top" wrapText="1"/>
    </xf>
    <xf numFmtId="8" fontId="49" fillId="0" borderId="0" xfId="0" applyNumberFormat="1" applyFont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0" xfId="0" applyAlignment="1" applyProtection="1">
      <alignment wrapText="1"/>
      <protection locked="0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1" xfId="0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169" fontId="0" fillId="35" borderId="15" xfId="0" applyNumberFormat="1" applyFont="1" applyFill="1" applyBorder="1" applyAlignment="1" applyProtection="1">
      <alignment horizontal="left" vertical="top" wrapText="1"/>
      <protection locked="0"/>
    </xf>
    <xf numFmtId="169" fontId="0" fillId="35" borderId="16" xfId="0" applyNumberFormat="1" applyFont="1" applyFill="1" applyBorder="1" applyAlignment="1" applyProtection="1">
      <alignment horizontal="left" vertical="top" wrapText="1"/>
      <protection locked="0"/>
    </xf>
    <xf numFmtId="169" fontId="0" fillId="35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169" fontId="0" fillId="0" borderId="15" xfId="0" applyNumberFormat="1" applyBorder="1" applyAlignment="1">
      <alignment horizontal="left" wrapText="1"/>
    </xf>
    <xf numFmtId="169" fontId="0" fillId="0" borderId="16" xfId="0" applyNumberFormat="1" applyBorder="1" applyAlignment="1">
      <alignment horizontal="left" wrapText="1"/>
    </xf>
    <xf numFmtId="169" fontId="0" fillId="0" borderId="14" xfId="0" applyNumberForma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169" fontId="2" fillId="0" borderId="15" xfId="0" applyNumberFormat="1" applyFont="1" applyBorder="1" applyAlignment="1">
      <alignment horizontal="center" wrapText="1"/>
    </xf>
    <xf numFmtId="169" fontId="2" fillId="0" borderId="14" xfId="0" applyNumberFormat="1" applyFont="1" applyBorder="1" applyAlignment="1">
      <alignment horizontal="center" wrapText="1"/>
    </xf>
    <xf numFmtId="49" fontId="0" fillId="35" borderId="15" xfId="0" applyNumberFormat="1" applyFont="1" applyFill="1" applyBorder="1" applyAlignment="1" applyProtection="1">
      <alignment horizontal="left" vertical="top" wrapText="1"/>
      <protection locked="0"/>
    </xf>
    <xf numFmtId="49" fontId="0" fillId="35" borderId="16" xfId="0" applyNumberFormat="1" applyFont="1" applyFill="1" applyBorder="1" applyAlignment="1" applyProtection="1">
      <alignment horizontal="left" vertical="top" wrapText="1"/>
      <protection locked="0"/>
    </xf>
    <xf numFmtId="49" fontId="0" fillId="35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167" fontId="0" fillId="0" borderId="10" xfId="0" applyNumberFormat="1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69" fontId="0" fillId="35" borderId="15" xfId="0" applyNumberFormat="1" applyFont="1" applyFill="1" applyBorder="1" applyAlignment="1" applyProtection="1">
      <alignment horizontal="left" vertical="top"/>
      <protection locked="0"/>
    </xf>
    <xf numFmtId="169" fontId="0" fillId="35" borderId="16" xfId="0" applyNumberFormat="1" applyFont="1" applyFill="1" applyBorder="1" applyAlignment="1" applyProtection="1">
      <alignment horizontal="left" vertical="top"/>
      <protection locked="0"/>
    </xf>
    <xf numFmtId="169" fontId="0" fillId="35" borderId="14" xfId="0" applyNumberFormat="1" applyFont="1" applyFill="1" applyBorder="1" applyAlignment="1" applyProtection="1">
      <alignment horizontal="left" vertical="top"/>
      <protection locked="0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 vertical="top"/>
      <protection/>
    </xf>
    <xf numFmtId="167" fontId="0" fillId="0" borderId="15" xfId="0" applyNumberFormat="1" applyBorder="1" applyAlignment="1" applyProtection="1">
      <alignment horizontal="center" vertical="top"/>
      <protection/>
    </xf>
    <xf numFmtId="167" fontId="0" fillId="0" borderId="14" xfId="0" applyNumberFormat="1" applyBorder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169" fontId="0" fillId="34" borderId="15" xfId="0" applyNumberFormat="1" applyFont="1" applyFill="1" applyBorder="1" applyAlignment="1" applyProtection="1">
      <alignment horizontal="center" vertical="top"/>
      <protection/>
    </xf>
    <xf numFmtId="169" fontId="0" fillId="34" borderId="16" xfId="0" applyNumberFormat="1" applyFont="1" applyFill="1" applyBorder="1" applyAlignment="1" applyProtection="1">
      <alignment horizontal="center" vertical="top"/>
      <protection/>
    </xf>
    <xf numFmtId="169" fontId="0" fillId="34" borderId="14" xfId="0" applyNumberFormat="1" applyFont="1" applyFill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7" fontId="0" fillId="0" borderId="10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 vertical="top" wrapText="1"/>
      <protection/>
    </xf>
    <xf numFmtId="169" fontId="0" fillId="34" borderId="15" xfId="0" applyNumberFormat="1" applyFont="1" applyFill="1" applyBorder="1" applyAlignment="1" applyProtection="1">
      <alignment horizontal="center"/>
      <protection/>
    </xf>
    <xf numFmtId="169" fontId="0" fillId="34" borderId="16" xfId="0" applyNumberFormat="1" applyFont="1" applyFill="1" applyBorder="1" applyAlignment="1" applyProtection="1">
      <alignment horizontal="center"/>
      <protection/>
    </xf>
    <xf numFmtId="169" fontId="0" fillId="34" borderId="14" xfId="0" applyNumberFormat="1" applyFont="1" applyFill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12" fillId="0" borderId="0" xfId="0" applyFont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1" fillId="33" borderId="21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88"/>
  <sheetViews>
    <sheetView showZeros="0" tabSelected="1" zoomScalePageLayoutView="125" workbookViewId="0" topLeftCell="A54">
      <selection activeCell="A59" sqref="A59:G59"/>
    </sheetView>
  </sheetViews>
  <sheetFormatPr defaultColWidth="9.140625" defaultRowHeight="12.75"/>
  <cols>
    <col min="1" max="1" width="17.28125" style="73" customWidth="1"/>
    <col min="2" max="5" width="9.140625" style="73" customWidth="1"/>
    <col min="6" max="7" width="15.7109375" style="73" customWidth="1"/>
    <col min="8" max="8" width="23.7109375" style="73" customWidth="1"/>
    <col min="9" max="16384" width="9.140625" style="73" customWidth="1"/>
  </cols>
  <sheetData>
    <row r="1" spans="1:8" ht="24" customHeight="1">
      <c r="A1" s="91" t="s">
        <v>3</v>
      </c>
      <c r="B1" s="92"/>
      <c r="C1" s="92" t="s">
        <v>4</v>
      </c>
      <c r="D1" s="92"/>
      <c r="E1" s="92"/>
      <c r="F1" s="89" t="s">
        <v>221</v>
      </c>
      <c r="G1" s="29" t="s">
        <v>239</v>
      </c>
      <c r="H1" s="72"/>
    </row>
    <row r="2" spans="1:8" ht="18.75" customHeight="1">
      <c r="A2" s="93" t="s">
        <v>255</v>
      </c>
      <c r="B2" s="94"/>
      <c r="C2" s="101" t="s">
        <v>256</v>
      </c>
      <c r="D2" s="101"/>
      <c r="E2" s="101"/>
      <c r="F2" s="74">
        <f>G88</f>
        <v>77026.49999999999</v>
      </c>
      <c r="G2" s="75">
        <v>42516</v>
      </c>
      <c r="H2" s="76"/>
    </row>
    <row r="3" spans="1:8" ht="18.75" customHeight="1">
      <c r="A3" s="96" t="s">
        <v>254</v>
      </c>
      <c r="B3" s="97"/>
      <c r="C3" s="97"/>
      <c r="D3" s="97"/>
      <c r="E3" s="97"/>
      <c r="F3" s="97"/>
      <c r="G3" s="97"/>
      <c r="H3" s="76"/>
    </row>
    <row r="4" spans="1:7" ht="7.5" customHeight="1">
      <c r="A4" s="95"/>
      <c r="B4" s="95"/>
      <c r="C4" s="95"/>
      <c r="D4" s="95"/>
      <c r="E4" s="95"/>
      <c r="F4" s="95"/>
      <c r="G4" s="95"/>
    </row>
    <row r="5" spans="1:8" ht="12.75" customHeight="1">
      <c r="A5" s="77" t="s">
        <v>0</v>
      </c>
      <c r="B5" s="105" t="s">
        <v>1</v>
      </c>
      <c r="C5" s="106"/>
      <c r="D5" s="106"/>
      <c r="E5" s="106"/>
      <c r="F5" s="107"/>
      <c r="G5" s="77" t="s">
        <v>136</v>
      </c>
      <c r="H5" s="72"/>
    </row>
    <row r="6" spans="1:8" ht="18" customHeight="1">
      <c r="A6" s="78" t="s">
        <v>257</v>
      </c>
      <c r="B6" s="102" t="str">
        <f>LOOKUP(A6,OBJECT!A:A,OBJECT!B:B)</f>
        <v>Other Classified Pay Coordinator</v>
      </c>
      <c r="C6" s="103"/>
      <c r="D6" s="103"/>
      <c r="E6" s="103"/>
      <c r="F6" s="104"/>
      <c r="G6" s="79">
        <v>37855.87</v>
      </c>
      <c r="H6" s="80"/>
    </row>
    <row r="7" spans="1:8" ht="27" customHeight="1">
      <c r="A7" s="98" t="s">
        <v>258</v>
      </c>
      <c r="B7" s="99"/>
      <c r="C7" s="99"/>
      <c r="D7" s="99"/>
      <c r="E7" s="99"/>
      <c r="F7" s="99"/>
      <c r="G7" s="100"/>
      <c r="H7" s="80"/>
    </row>
    <row r="8" spans="1:8" ht="18" customHeight="1">
      <c r="A8" s="81">
        <v>130</v>
      </c>
      <c r="B8" s="102" t="str">
        <f>LOOKUP(A8,OBJECT!A:A,OBJECT!B:B)</f>
        <v>Classified Salaries</v>
      </c>
      <c r="C8" s="103"/>
      <c r="D8" s="103"/>
      <c r="E8" s="103"/>
      <c r="F8" s="104"/>
      <c r="G8" s="79">
        <v>19221.3</v>
      </c>
      <c r="H8" s="80"/>
    </row>
    <row r="9" spans="1:8" ht="31.5" customHeight="1">
      <c r="A9" s="98" t="s">
        <v>259</v>
      </c>
      <c r="B9" s="99"/>
      <c r="C9" s="99"/>
      <c r="D9" s="99"/>
      <c r="E9" s="99"/>
      <c r="F9" s="99"/>
      <c r="G9" s="100"/>
      <c r="H9" s="80"/>
    </row>
    <row r="10" spans="1:8" ht="18" customHeight="1">
      <c r="A10" s="78">
        <v>211</v>
      </c>
      <c r="B10" s="102" t="str">
        <f>LOOKUP(A10,OBJECT!A:A,OBJECT!B:B)</f>
        <v>Life Insurance</v>
      </c>
      <c r="C10" s="103"/>
      <c r="D10" s="103"/>
      <c r="E10" s="103"/>
      <c r="F10" s="104"/>
      <c r="G10" s="79">
        <v>30</v>
      </c>
      <c r="H10" s="80"/>
    </row>
    <row r="11" spans="1:8" ht="18" customHeight="1">
      <c r="A11" s="98" t="s">
        <v>260</v>
      </c>
      <c r="B11" s="99"/>
      <c r="C11" s="99"/>
      <c r="D11" s="99"/>
      <c r="E11" s="99"/>
      <c r="F11" s="99"/>
      <c r="G11" s="100"/>
      <c r="H11" s="80"/>
    </row>
    <row r="12" spans="1:8" ht="18" customHeight="1">
      <c r="A12" s="81">
        <v>221</v>
      </c>
      <c r="B12" s="102" t="str">
        <f>LOOKUP(A12,OBJECT!A:A,OBJECT!B:B)</f>
        <v>Employer FICA Contribution</v>
      </c>
      <c r="C12" s="103"/>
      <c r="D12" s="103"/>
      <c r="E12" s="103"/>
      <c r="F12" s="104"/>
      <c r="G12" s="79">
        <v>3538.78</v>
      </c>
      <c r="H12" s="80"/>
    </row>
    <row r="13" spans="1:8" ht="18" customHeight="1">
      <c r="A13" s="98" t="s">
        <v>261</v>
      </c>
      <c r="B13" s="99"/>
      <c r="C13" s="99"/>
      <c r="D13" s="99"/>
      <c r="E13" s="99"/>
      <c r="F13" s="99"/>
      <c r="G13" s="100"/>
      <c r="H13" s="80"/>
    </row>
    <row r="14" spans="1:8" ht="18" customHeight="1">
      <c r="A14" s="81">
        <v>222</v>
      </c>
      <c r="B14" s="102" t="str">
        <f>LOOKUP(A14,OBJECT!A:A,OBJECT!B:B)</f>
        <v>Employer Medicare Contribution</v>
      </c>
      <c r="C14" s="103"/>
      <c r="D14" s="103"/>
      <c r="E14" s="103"/>
      <c r="F14" s="104"/>
      <c r="G14" s="79">
        <v>827.61</v>
      </c>
      <c r="H14" s="80"/>
    </row>
    <row r="15" spans="1:8" ht="18" customHeight="1">
      <c r="A15" s="98" t="s">
        <v>262</v>
      </c>
      <c r="B15" s="99"/>
      <c r="C15" s="99"/>
      <c r="D15" s="99"/>
      <c r="E15" s="99"/>
      <c r="F15" s="99"/>
      <c r="G15" s="100"/>
      <c r="H15" s="80"/>
    </row>
    <row r="16" spans="1:8" ht="18" customHeight="1">
      <c r="A16" s="81">
        <v>232</v>
      </c>
      <c r="B16" s="102" t="str">
        <f>LOOKUP(A16,OBJECT!A:A,OBJECT!B:B)</f>
        <v>County Employees Retirement System (CERS)</v>
      </c>
      <c r="C16" s="103"/>
      <c r="D16" s="103"/>
      <c r="E16" s="103"/>
      <c r="F16" s="104"/>
      <c r="G16" s="79">
        <v>10616.35</v>
      </c>
      <c r="H16" s="80"/>
    </row>
    <row r="17" spans="1:8" ht="18" customHeight="1">
      <c r="A17" s="98" t="s">
        <v>263</v>
      </c>
      <c r="B17" s="99"/>
      <c r="C17" s="99"/>
      <c r="D17" s="99"/>
      <c r="E17" s="99"/>
      <c r="F17" s="99"/>
      <c r="G17" s="100"/>
      <c r="H17" s="80"/>
    </row>
    <row r="18" spans="1:8" ht="18" customHeight="1">
      <c r="A18" s="81">
        <v>253</v>
      </c>
      <c r="B18" s="102" t="str">
        <f>LOOKUP(A18,OBJECT!A:A,OBJECT!B:B)</f>
        <v>KSBA Unemployment Insurance</v>
      </c>
      <c r="C18" s="103"/>
      <c r="D18" s="103"/>
      <c r="E18" s="103"/>
      <c r="F18" s="104"/>
      <c r="G18" s="79">
        <v>134.4</v>
      </c>
      <c r="H18" s="80"/>
    </row>
    <row r="19" spans="1:8" ht="18" customHeight="1">
      <c r="A19" s="98" t="s">
        <v>264</v>
      </c>
      <c r="B19" s="99"/>
      <c r="C19" s="99"/>
      <c r="D19" s="99"/>
      <c r="E19" s="99"/>
      <c r="F19" s="99"/>
      <c r="G19" s="100"/>
      <c r="H19" s="80"/>
    </row>
    <row r="20" spans="1:8" ht="18" customHeight="1">
      <c r="A20" s="81">
        <v>260</v>
      </c>
      <c r="B20" s="102" t="str">
        <f>LOOKUP(A20,OBJECT!A:A,OBJECT!B:B)</f>
        <v>Workers' Compensation Insurance</v>
      </c>
      <c r="C20" s="103"/>
      <c r="D20" s="103"/>
      <c r="E20" s="103"/>
      <c r="F20" s="104"/>
      <c r="G20" s="79">
        <v>114.15</v>
      </c>
      <c r="H20" s="80"/>
    </row>
    <row r="21" spans="1:8" ht="18" customHeight="1">
      <c r="A21" s="98" t="s">
        <v>265</v>
      </c>
      <c r="B21" s="99"/>
      <c r="C21" s="99"/>
      <c r="D21" s="99"/>
      <c r="E21" s="99"/>
      <c r="F21" s="99"/>
      <c r="G21" s="100"/>
      <c r="H21" s="80"/>
    </row>
    <row r="22" spans="1:8" ht="18" customHeight="1">
      <c r="A22" s="78">
        <v>338</v>
      </c>
      <c r="B22" s="102" t="str">
        <f>LOOKUP(A22,OBJECT!A:A,OBJECT!B:B)</f>
        <v>Registration Fees</v>
      </c>
      <c r="C22" s="103"/>
      <c r="D22" s="103"/>
      <c r="E22" s="103"/>
      <c r="F22" s="104"/>
      <c r="G22" s="79">
        <v>210</v>
      </c>
      <c r="H22" s="80"/>
    </row>
    <row r="23" spans="1:8" ht="27.75" customHeight="1">
      <c r="A23" s="98" t="s">
        <v>266</v>
      </c>
      <c r="B23" s="99"/>
      <c r="C23" s="99"/>
      <c r="D23" s="99"/>
      <c r="E23" s="99"/>
      <c r="F23" s="99"/>
      <c r="G23" s="100"/>
      <c r="H23" s="80"/>
    </row>
    <row r="24" spans="1:8" ht="18.75" customHeight="1">
      <c r="A24" s="78">
        <v>349</v>
      </c>
      <c r="B24" s="102" t="str">
        <f>LOOKUP(A24,OBJECT!A:A,OBJECT!B:B)</f>
        <v>Other Professional Services    </v>
      </c>
      <c r="C24" s="103"/>
      <c r="D24" s="103"/>
      <c r="E24" s="103"/>
      <c r="F24" s="104"/>
      <c r="G24" s="79">
        <v>900</v>
      </c>
      <c r="H24" s="80"/>
    </row>
    <row r="25" spans="1:8" ht="4.5" customHeight="1">
      <c r="A25" s="98"/>
      <c r="B25" s="99"/>
      <c r="C25" s="99"/>
      <c r="D25" s="99"/>
      <c r="E25" s="99"/>
      <c r="F25" s="99"/>
      <c r="G25" s="100"/>
      <c r="H25" s="80"/>
    </row>
    <row r="26" spans="1:8" ht="18" customHeight="1" hidden="1">
      <c r="A26" s="78"/>
      <c r="B26" s="102">
        <f>LOOKUP(A26,OBJECT!A:A,OBJECT!B:B)</f>
        <v>0</v>
      </c>
      <c r="C26" s="103"/>
      <c r="D26" s="103"/>
      <c r="E26" s="103"/>
      <c r="F26" s="104"/>
      <c r="G26" s="79"/>
      <c r="H26" s="80"/>
    </row>
    <row r="27" spans="1:8" ht="8.25" customHeight="1" hidden="1">
      <c r="A27" s="98" t="s">
        <v>252</v>
      </c>
      <c r="B27" s="99"/>
      <c r="C27" s="99"/>
      <c r="D27" s="99"/>
      <c r="E27" s="99"/>
      <c r="F27" s="99"/>
      <c r="G27" s="100"/>
      <c r="H27" s="80"/>
    </row>
    <row r="28" spans="1:8" ht="18" customHeight="1" hidden="1">
      <c r="A28" s="78"/>
      <c r="B28" s="102">
        <f>LOOKUP(A28,OBJECT!A:A,OBJECT!B:B)</f>
        <v>0</v>
      </c>
      <c r="C28" s="103"/>
      <c r="D28" s="103"/>
      <c r="E28" s="103"/>
      <c r="F28" s="104"/>
      <c r="G28" s="79"/>
      <c r="H28" s="80"/>
    </row>
    <row r="29" spans="1:8" ht="18" customHeight="1" hidden="1">
      <c r="A29" s="98" t="s">
        <v>252</v>
      </c>
      <c r="B29" s="99"/>
      <c r="C29" s="99"/>
      <c r="D29" s="99"/>
      <c r="E29" s="99"/>
      <c r="F29" s="99"/>
      <c r="G29" s="100"/>
      <c r="H29" s="80"/>
    </row>
    <row r="30" spans="1:8" ht="3.75" customHeight="1" hidden="1">
      <c r="A30" s="78"/>
      <c r="B30" s="102">
        <f>LOOKUP(A30,OBJECT!A:A,OBJECT!B:B)</f>
        <v>0</v>
      </c>
      <c r="C30" s="103"/>
      <c r="D30" s="103"/>
      <c r="E30" s="103"/>
      <c r="F30" s="104"/>
      <c r="G30" s="79"/>
      <c r="H30" s="80"/>
    </row>
    <row r="31" spans="1:8" ht="18" customHeight="1" hidden="1">
      <c r="A31" s="98" t="s">
        <v>252</v>
      </c>
      <c r="B31" s="99"/>
      <c r="C31" s="99"/>
      <c r="D31" s="99"/>
      <c r="E31" s="99"/>
      <c r="F31" s="99"/>
      <c r="G31" s="100"/>
      <c r="H31" s="80"/>
    </row>
    <row r="32" spans="1:8" ht="18" customHeight="1" hidden="1">
      <c r="A32" s="78"/>
      <c r="B32" s="102">
        <f>LOOKUP(A32,OBJECT!A:A,OBJECT!B:B)</f>
        <v>0</v>
      </c>
      <c r="C32" s="103"/>
      <c r="D32" s="103"/>
      <c r="E32" s="103"/>
      <c r="F32" s="104"/>
      <c r="G32" s="79"/>
      <c r="H32" s="80"/>
    </row>
    <row r="33" spans="1:8" ht="1.5" customHeight="1" hidden="1">
      <c r="A33" s="98" t="s">
        <v>252</v>
      </c>
      <c r="B33" s="99"/>
      <c r="C33" s="99"/>
      <c r="D33" s="99"/>
      <c r="E33" s="99"/>
      <c r="F33" s="99"/>
      <c r="G33" s="100"/>
      <c r="H33" s="80"/>
    </row>
    <row r="34" spans="1:8" ht="18" customHeight="1" hidden="1">
      <c r="A34" s="78"/>
      <c r="B34" s="102">
        <f>LOOKUP(A34,OBJECT!A:A,OBJECT!B:B)</f>
        <v>0</v>
      </c>
      <c r="C34" s="103"/>
      <c r="D34" s="103"/>
      <c r="E34" s="103"/>
      <c r="F34" s="104"/>
      <c r="G34" s="79"/>
      <c r="H34" s="80"/>
    </row>
    <row r="35" spans="1:8" ht="1.5" customHeight="1" hidden="1">
      <c r="A35" s="98" t="s">
        <v>252</v>
      </c>
      <c r="B35" s="99"/>
      <c r="C35" s="99"/>
      <c r="D35" s="99"/>
      <c r="E35" s="99"/>
      <c r="F35" s="99"/>
      <c r="G35" s="100"/>
      <c r="H35" s="80"/>
    </row>
    <row r="36" spans="1:8" ht="18" customHeight="1" hidden="1">
      <c r="A36" s="78"/>
      <c r="B36" s="102">
        <f>LOOKUP(A36,OBJECT!A:A,OBJECT!B:B)</f>
        <v>0</v>
      </c>
      <c r="C36" s="103"/>
      <c r="D36" s="103"/>
      <c r="E36" s="103"/>
      <c r="F36" s="104"/>
      <c r="G36" s="79"/>
      <c r="H36" s="80"/>
    </row>
    <row r="37" spans="1:8" ht="18" customHeight="1" hidden="1">
      <c r="A37" s="98" t="s">
        <v>252</v>
      </c>
      <c r="B37" s="99"/>
      <c r="C37" s="99"/>
      <c r="D37" s="99"/>
      <c r="E37" s="99"/>
      <c r="F37" s="99"/>
      <c r="G37" s="100"/>
      <c r="H37" s="80"/>
    </row>
    <row r="38" spans="1:8" ht="12.75" customHeight="1" hidden="1">
      <c r="A38" s="78"/>
      <c r="B38" s="102">
        <f>LOOKUP(A38,OBJECT!A:A,OBJECT!B:B)</f>
        <v>0</v>
      </c>
      <c r="C38" s="103"/>
      <c r="D38" s="103"/>
      <c r="E38" s="103"/>
      <c r="F38" s="104"/>
      <c r="G38" s="79"/>
      <c r="H38" s="80"/>
    </row>
    <row r="39" spans="1:8" ht="18" customHeight="1" hidden="1">
      <c r="A39" s="98"/>
      <c r="B39" s="99"/>
      <c r="C39" s="99"/>
      <c r="D39" s="99"/>
      <c r="E39" s="99"/>
      <c r="F39" s="99"/>
      <c r="G39" s="100"/>
      <c r="H39" s="82"/>
    </row>
    <row r="40" spans="1:7" ht="12.75" hidden="1">
      <c r="A40" s="78"/>
      <c r="B40" s="102">
        <f>LOOKUP(A40,OBJECT!A:A,OBJECT!B:B)</f>
        <v>0</v>
      </c>
      <c r="C40" s="103"/>
      <c r="D40" s="103"/>
      <c r="E40" s="103"/>
      <c r="F40" s="104"/>
      <c r="G40" s="79"/>
    </row>
    <row r="41" spans="1:7" ht="6.75" customHeight="1" hidden="1">
      <c r="A41" s="98" t="s">
        <v>237</v>
      </c>
      <c r="B41" s="99"/>
      <c r="C41" s="99"/>
      <c r="D41" s="99"/>
      <c r="E41" s="99"/>
      <c r="F41" s="99"/>
      <c r="G41" s="100"/>
    </row>
    <row r="42" spans="1:7" ht="12.75" hidden="1">
      <c r="A42" s="78"/>
      <c r="B42" s="102">
        <f>LOOKUP(A42,OBJECT!A:A,OBJECT!B:B)</f>
        <v>0</v>
      </c>
      <c r="C42" s="103"/>
      <c r="D42" s="103"/>
      <c r="E42" s="103"/>
      <c r="F42" s="104"/>
      <c r="G42" s="79"/>
    </row>
    <row r="43" spans="1:7" ht="6" customHeight="1" hidden="1">
      <c r="A43" s="98" t="s">
        <v>237</v>
      </c>
      <c r="B43" s="99"/>
      <c r="C43" s="99"/>
      <c r="D43" s="99"/>
      <c r="E43" s="99"/>
      <c r="F43" s="99"/>
      <c r="G43" s="100"/>
    </row>
    <row r="44" spans="1:7" ht="12.75" hidden="1">
      <c r="A44" s="78"/>
      <c r="B44" s="102">
        <f>LOOKUP(A44,OBJECT!A:A,OBJECT!B:B)</f>
        <v>0</v>
      </c>
      <c r="C44" s="103"/>
      <c r="D44" s="103"/>
      <c r="E44" s="103"/>
      <c r="F44" s="104"/>
      <c r="G44" s="79"/>
    </row>
    <row r="45" spans="1:7" ht="12.75" hidden="1">
      <c r="A45" s="98" t="s">
        <v>237</v>
      </c>
      <c r="B45" s="99"/>
      <c r="C45" s="99"/>
      <c r="D45" s="99"/>
      <c r="E45" s="99"/>
      <c r="F45" s="99"/>
      <c r="G45" s="100"/>
    </row>
    <row r="46" spans="1:7" ht="12.75" hidden="1">
      <c r="A46" s="78"/>
      <c r="B46" s="102">
        <f>LOOKUP(A46,OBJECT!A:A,OBJECT!B:B)</f>
        <v>0</v>
      </c>
      <c r="C46" s="103"/>
      <c r="D46" s="103"/>
      <c r="E46" s="103"/>
      <c r="F46" s="104"/>
      <c r="G46" s="79"/>
    </row>
    <row r="47" spans="1:7" ht="12.75" hidden="1">
      <c r="A47" s="98" t="s">
        <v>237</v>
      </c>
      <c r="B47" s="99"/>
      <c r="C47" s="99"/>
      <c r="D47" s="99"/>
      <c r="E47" s="99"/>
      <c r="F47" s="99"/>
      <c r="G47" s="100"/>
    </row>
    <row r="48" spans="1:7" ht="12.75" hidden="1">
      <c r="A48" s="78"/>
      <c r="B48" s="102">
        <f>LOOKUP(A48,OBJECT!A:A,OBJECT!B:B)</f>
        <v>0</v>
      </c>
      <c r="C48" s="103"/>
      <c r="D48" s="103"/>
      <c r="E48" s="103"/>
      <c r="F48" s="104"/>
      <c r="G48" s="79"/>
    </row>
    <row r="49" spans="1:7" ht="24.75" customHeight="1">
      <c r="A49" s="98" t="s">
        <v>267</v>
      </c>
      <c r="B49" s="99"/>
      <c r="C49" s="99"/>
      <c r="D49" s="99"/>
      <c r="E49" s="99"/>
      <c r="F49" s="99"/>
      <c r="G49" s="100"/>
    </row>
    <row r="50" spans="1:7" ht="2.25" customHeight="1">
      <c r="A50" s="78"/>
      <c r="B50" s="102">
        <f>LOOKUP(A50,OBJECT!A:A,OBJECT!B:B)</f>
        <v>0</v>
      </c>
      <c r="C50" s="103"/>
      <c r="D50" s="103"/>
      <c r="E50" s="103"/>
      <c r="F50" s="104"/>
      <c r="G50" s="79"/>
    </row>
    <row r="51" spans="1:7" ht="12.75" hidden="1">
      <c r="A51" s="90"/>
      <c r="B51" s="90"/>
      <c r="C51" s="90"/>
      <c r="D51" s="90"/>
      <c r="E51" s="90"/>
      <c r="F51" s="90"/>
      <c r="G51" s="90"/>
    </row>
    <row r="52" spans="1:7" ht="12.75" hidden="1">
      <c r="A52" s="78"/>
      <c r="B52" s="102">
        <f>LOOKUP(A52,OBJECT!A:A,OBJECT!B:B)</f>
        <v>0</v>
      </c>
      <c r="C52" s="103"/>
      <c r="D52" s="103"/>
      <c r="E52" s="103"/>
      <c r="F52" s="104"/>
      <c r="G52" s="79"/>
    </row>
    <row r="53" spans="1:7" ht="12.75" hidden="1">
      <c r="A53" s="98" t="s">
        <v>237</v>
      </c>
      <c r="B53" s="99"/>
      <c r="C53" s="99"/>
      <c r="D53" s="99"/>
      <c r="E53" s="99"/>
      <c r="F53" s="99"/>
      <c r="G53" s="100"/>
    </row>
    <row r="54" spans="1:7" ht="12.75">
      <c r="A54" s="78">
        <v>581</v>
      </c>
      <c r="B54" s="102" t="str">
        <f>LOOKUP(A54,OBJECT!A:A,OBJECT!B:B)</f>
        <v>Travel - In District</v>
      </c>
      <c r="C54" s="103"/>
      <c r="D54" s="103"/>
      <c r="E54" s="103"/>
      <c r="F54" s="104"/>
      <c r="G54" s="79">
        <v>1000</v>
      </c>
    </row>
    <row r="55" spans="1:7" ht="27" customHeight="1">
      <c r="A55" s="98" t="s">
        <v>268</v>
      </c>
      <c r="B55" s="99"/>
      <c r="C55" s="99"/>
      <c r="D55" s="99"/>
      <c r="E55" s="99"/>
      <c r="F55" s="99"/>
      <c r="G55" s="100"/>
    </row>
    <row r="56" spans="1:7" ht="12.75">
      <c r="A56" s="78">
        <v>582</v>
      </c>
      <c r="B56" s="102" t="str">
        <f>LOOKUP(A56,OBJECT!A:A,OBJECT!B:B)</f>
        <v>Travel - Out-of-District</v>
      </c>
      <c r="C56" s="103"/>
      <c r="D56" s="103"/>
      <c r="E56" s="103"/>
      <c r="F56" s="104"/>
      <c r="G56" s="79">
        <v>100</v>
      </c>
    </row>
    <row r="57" spans="1:7" ht="30" customHeight="1">
      <c r="A57" s="98" t="s">
        <v>269</v>
      </c>
      <c r="B57" s="99"/>
      <c r="C57" s="99"/>
      <c r="D57" s="99"/>
      <c r="E57" s="99"/>
      <c r="F57" s="99"/>
      <c r="G57" s="100"/>
    </row>
    <row r="58" spans="1:7" ht="12.75">
      <c r="A58" s="78">
        <v>610</v>
      </c>
      <c r="B58" s="102" t="str">
        <f>LOOKUP(A58,OBJECT!A:A,OBJECT!B:B)</f>
        <v>General Supplies   </v>
      </c>
      <c r="C58" s="103"/>
      <c r="D58" s="103"/>
      <c r="E58" s="103"/>
      <c r="F58" s="104"/>
      <c r="G58" s="79">
        <v>500</v>
      </c>
    </row>
    <row r="59" spans="1:7" ht="36.75" customHeight="1">
      <c r="A59" s="98" t="s">
        <v>272</v>
      </c>
      <c r="B59" s="99"/>
      <c r="C59" s="99"/>
      <c r="D59" s="99"/>
      <c r="E59" s="99"/>
      <c r="F59" s="99"/>
      <c r="G59" s="100"/>
    </row>
    <row r="60" spans="1:7" ht="12.75">
      <c r="A60" s="78">
        <v>616</v>
      </c>
      <c r="B60" s="102" t="str">
        <f>LOOKUP(A60,OBJECT!A:A,OBJECT!B:B)</f>
        <v>Food Non Instructional Non Food Service</v>
      </c>
      <c r="C60" s="103"/>
      <c r="D60" s="103"/>
      <c r="E60" s="103"/>
      <c r="F60" s="104"/>
      <c r="G60" s="79">
        <v>978.04</v>
      </c>
    </row>
    <row r="61" spans="1:7" ht="12.75">
      <c r="A61" s="98" t="s">
        <v>270</v>
      </c>
      <c r="B61" s="99"/>
      <c r="C61" s="99"/>
      <c r="D61" s="99"/>
      <c r="E61" s="99"/>
      <c r="F61" s="99"/>
      <c r="G61" s="100"/>
    </row>
    <row r="62" spans="1:7" ht="12.75">
      <c r="A62" s="78">
        <v>680</v>
      </c>
      <c r="B62" s="102" t="str">
        <f>LOOKUP(A62,OBJECT!A:A,OBJECT!B:B)</f>
        <v>Welfare Spending (Food, Clothing, Utilities, etc.)</v>
      </c>
      <c r="C62" s="103"/>
      <c r="D62" s="103"/>
      <c r="E62" s="103"/>
      <c r="F62" s="104"/>
      <c r="G62" s="79">
        <v>1000</v>
      </c>
    </row>
    <row r="63" spans="1:7" ht="23.25" customHeight="1">
      <c r="A63" s="98" t="s">
        <v>271</v>
      </c>
      <c r="B63" s="99"/>
      <c r="C63" s="99"/>
      <c r="D63" s="99"/>
      <c r="E63" s="99"/>
      <c r="F63" s="99"/>
      <c r="G63" s="100"/>
    </row>
    <row r="64" spans="1:7" ht="12.75">
      <c r="A64" s="78"/>
      <c r="B64" s="102">
        <f>LOOKUP(A64,OBJECT!A:A,OBJECT!B:B)</f>
        <v>0</v>
      </c>
      <c r="C64" s="103"/>
      <c r="D64" s="103"/>
      <c r="E64" s="103"/>
      <c r="F64" s="104"/>
      <c r="G64" s="79"/>
    </row>
    <row r="65" spans="1:7" ht="12.75">
      <c r="A65" s="98" t="s">
        <v>237</v>
      </c>
      <c r="B65" s="99"/>
      <c r="C65" s="99"/>
      <c r="D65" s="99"/>
      <c r="E65" s="99"/>
      <c r="F65" s="99"/>
      <c r="G65" s="100"/>
    </row>
    <row r="66" spans="1:7" ht="12.75">
      <c r="A66" s="78"/>
      <c r="B66" s="102">
        <f>LOOKUP(A66,OBJECT!A:A,OBJECT!B:B)</f>
        <v>0</v>
      </c>
      <c r="C66" s="103"/>
      <c r="D66" s="103"/>
      <c r="E66" s="103"/>
      <c r="F66" s="104"/>
      <c r="G66" s="79"/>
    </row>
    <row r="67" spans="1:7" ht="12.75">
      <c r="A67" s="98" t="s">
        <v>237</v>
      </c>
      <c r="B67" s="99"/>
      <c r="C67" s="99"/>
      <c r="D67" s="99"/>
      <c r="E67" s="99"/>
      <c r="F67" s="99"/>
      <c r="G67" s="100"/>
    </row>
    <row r="68" spans="1:7" ht="12.75">
      <c r="A68" s="78"/>
      <c r="B68" s="102">
        <f>LOOKUP(A68,OBJECT!A:A,OBJECT!B:B)</f>
        <v>0</v>
      </c>
      <c r="C68" s="103"/>
      <c r="D68" s="103"/>
      <c r="E68" s="103"/>
      <c r="F68" s="104"/>
      <c r="G68" s="79"/>
    </row>
    <row r="69" spans="1:7" ht="12.75">
      <c r="A69" s="98" t="s">
        <v>237</v>
      </c>
      <c r="B69" s="99"/>
      <c r="C69" s="99"/>
      <c r="D69" s="99"/>
      <c r="E69" s="99"/>
      <c r="F69" s="99"/>
      <c r="G69" s="100"/>
    </row>
    <row r="70" spans="1:7" ht="12.75">
      <c r="A70" s="78"/>
      <c r="B70" s="102">
        <f>LOOKUP(A70,OBJECT!A:A,OBJECT!B:B)</f>
        <v>0</v>
      </c>
      <c r="C70" s="103"/>
      <c r="D70" s="103"/>
      <c r="E70" s="103"/>
      <c r="F70" s="104"/>
      <c r="G70" s="79"/>
    </row>
    <row r="71" spans="1:7" ht="12.75">
      <c r="A71" s="98" t="s">
        <v>237</v>
      </c>
      <c r="B71" s="99"/>
      <c r="C71" s="99"/>
      <c r="D71" s="99"/>
      <c r="E71" s="99"/>
      <c r="F71" s="99"/>
      <c r="G71" s="100"/>
    </row>
    <row r="72" spans="1:7" ht="12.75">
      <c r="A72" s="78"/>
      <c r="B72" s="102">
        <f>LOOKUP(A72,OBJECT!A:A,OBJECT!B:B)</f>
        <v>0</v>
      </c>
      <c r="C72" s="103"/>
      <c r="D72" s="103"/>
      <c r="E72" s="103"/>
      <c r="F72" s="104"/>
      <c r="G72" s="79"/>
    </row>
    <row r="73" spans="1:7" ht="12.75">
      <c r="A73" s="98" t="s">
        <v>237</v>
      </c>
      <c r="B73" s="99"/>
      <c r="C73" s="99"/>
      <c r="D73" s="99"/>
      <c r="E73" s="99"/>
      <c r="F73" s="99"/>
      <c r="G73" s="100"/>
    </row>
    <row r="74" spans="1:7" ht="12.75">
      <c r="A74" s="78"/>
      <c r="B74" s="102">
        <f>LOOKUP(A74,OBJECT!A:A,OBJECT!B:B)</f>
        <v>0</v>
      </c>
      <c r="C74" s="103"/>
      <c r="D74" s="103"/>
      <c r="E74" s="103"/>
      <c r="F74" s="104"/>
      <c r="G74" s="79"/>
    </row>
    <row r="75" spans="1:7" ht="12.75">
      <c r="A75" s="98" t="s">
        <v>237</v>
      </c>
      <c r="B75" s="99"/>
      <c r="C75" s="99"/>
      <c r="D75" s="99"/>
      <c r="E75" s="99"/>
      <c r="F75" s="99"/>
      <c r="G75" s="100"/>
    </row>
    <row r="76" spans="1:7" ht="12.75">
      <c r="A76" s="78"/>
      <c r="B76" s="102">
        <f>LOOKUP(A76,OBJECT!A:A,OBJECT!B:B)</f>
        <v>0</v>
      </c>
      <c r="C76" s="103"/>
      <c r="D76" s="103"/>
      <c r="E76" s="103"/>
      <c r="F76" s="104"/>
      <c r="G76" s="79"/>
    </row>
    <row r="77" spans="1:7" ht="12.75">
      <c r="A77" s="98" t="s">
        <v>237</v>
      </c>
      <c r="B77" s="99"/>
      <c r="C77" s="99"/>
      <c r="D77" s="99"/>
      <c r="E77" s="99"/>
      <c r="F77" s="99"/>
      <c r="G77" s="100"/>
    </row>
    <row r="78" spans="1:7" ht="12.75">
      <c r="A78" s="78"/>
      <c r="B78" s="102">
        <f>LOOKUP(A78,OBJECT!A:A,OBJECT!B:B)</f>
        <v>0</v>
      </c>
      <c r="C78" s="103"/>
      <c r="D78" s="103"/>
      <c r="E78" s="103"/>
      <c r="F78" s="104"/>
      <c r="G78" s="79"/>
    </row>
    <row r="79" spans="1:7" ht="12.75">
      <c r="A79" s="98" t="s">
        <v>237</v>
      </c>
      <c r="B79" s="99"/>
      <c r="C79" s="99"/>
      <c r="D79" s="99"/>
      <c r="E79" s="99"/>
      <c r="F79" s="99"/>
      <c r="G79" s="100"/>
    </row>
    <row r="80" spans="1:7" ht="12.75">
      <c r="A80" s="78"/>
      <c r="B80" s="102">
        <f>LOOKUP(A80,OBJECT!A:A,OBJECT!B:B)</f>
        <v>0</v>
      </c>
      <c r="C80" s="103"/>
      <c r="D80" s="103"/>
      <c r="E80" s="103"/>
      <c r="F80" s="104"/>
      <c r="G80" s="79"/>
    </row>
    <row r="81" spans="1:7" ht="12.75">
      <c r="A81" s="98" t="s">
        <v>237</v>
      </c>
      <c r="B81" s="99"/>
      <c r="C81" s="99"/>
      <c r="D81" s="99"/>
      <c r="E81" s="99"/>
      <c r="F81" s="99"/>
      <c r="G81" s="100"/>
    </row>
    <row r="82" spans="1:7" ht="12.75">
      <c r="A82" s="78"/>
      <c r="B82" s="102">
        <f>LOOKUP(A82,OBJECT!A:A,OBJECT!B:B)</f>
        <v>0</v>
      </c>
      <c r="C82" s="103"/>
      <c r="D82" s="103"/>
      <c r="E82" s="103"/>
      <c r="F82" s="104"/>
      <c r="G82" s="79"/>
    </row>
    <row r="83" spans="1:7" ht="12.75">
      <c r="A83" s="98" t="s">
        <v>237</v>
      </c>
      <c r="B83" s="99"/>
      <c r="C83" s="99"/>
      <c r="D83" s="99"/>
      <c r="E83" s="99"/>
      <c r="F83" s="99"/>
      <c r="G83" s="100"/>
    </row>
    <row r="84" spans="1:7" ht="12.75">
      <c r="A84" s="78"/>
      <c r="B84" s="102">
        <f>LOOKUP(A84,OBJECT!A:A,OBJECT!B:B)</f>
        <v>0</v>
      </c>
      <c r="C84" s="103"/>
      <c r="D84" s="103"/>
      <c r="E84" s="103"/>
      <c r="F84" s="104"/>
      <c r="G84" s="79"/>
    </row>
    <row r="85" spans="1:7" ht="12.75">
      <c r="A85" s="98" t="s">
        <v>237</v>
      </c>
      <c r="B85" s="99"/>
      <c r="C85" s="99"/>
      <c r="D85" s="99"/>
      <c r="E85" s="99"/>
      <c r="F85" s="99"/>
      <c r="G85" s="100"/>
    </row>
    <row r="86" spans="1:7" ht="12.75">
      <c r="A86" s="78"/>
      <c r="B86" s="102">
        <f>LOOKUP(A86,OBJECT!A:A,OBJECT!B:B)</f>
        <v>0</v>
      </c>
      <c r="C86" s="103"/>
      <c r="D86" s="103"/>
      <c r="E86" s="103"/>
      <c r="F86" s="104"/>
      <c r="G86" s="79"/>
    </row>
    <row r="87" spans="1:7" ht="12.75">
      <c r="A87" s="98" t="s">
        <v>237</v>
      </c>
      <c r="B87" s="99"/>
      <c r="C87" s="99"/>
      <c r="D87" s="99"/>
      <c r="E87" s="99"/>
      <c r="F87" s="99"/>
      <c r="G87" s="100"/>
    </row>
    <row r="88" spans="1:7" ht="15.75">
      <c r="A88" s="108"/>
      <c r="B88" s="109"/>
      <c r="C88" s="109"/>
      <c r="D88" s="110"/>
      <c r="E88" s="111" t="s">
        <v>2</v>
      </c>
      <c r="F88" s="112"/>
      <c r="G88" s="83">
        <f>SUM(G6:G87)</f>
        <v>77026.49999999999</v>
      </c>
    </row>
  </sheetData>
  <sheetProtection password="CC26" sheet="1" formatRows="0" selectLockedCells="1"/>
  <mergeCells count="90">
    <mergeCell ref="A85:G85"/>
    <mergeCell ref="B86:F86"/>
    <mergeCell ref="A87:G87"/>
    <mergeCell ref="A88:D88"/>
    <mergeCell ref="E88:F88"/>
    <mergeCell ref="A79:G79"/>
    <mergeCell ref="B80:F80"/>
    <mergeCell ref="A81:G81"/>
    <mergeCell ref="B82:F82"/>
    <mergeCell ref="A83:G83"/>
    <mergeCell ref="B72:F72"/>
    <mergeCell ref="B84:F84"/>
    <mergeCell ref="A73:G73"/>
    <mergeCell ref="B74:F74"/>
    <mergeCell ref="A75:G75"/>
    <mergeCell ref="B76:F76"/>
    <mergeCell ref="A77:G77"/>
    <mergeCell ref="B78:F78"/>
    <mergeCell ref="B66:F66"/>
    <mergeCell ref="A67:G67"/>
    <mergeCell ref="B68:F68"/>
    <mergeCell ref="A69:G69"/>
    <mergeCell ref="B70:F70"/>
    <mergeCell ref="A71:G71"/>
    <mergeCell ref="B60:F60"/>
    <mergeCell ref="A61:G61"/>
    <mergeCell ref="B62:F62"/>
    <mergeCell ref="A63:G63"/>
    <mergeCell ref="B64:F64"/>
    <mergeCell ref="A65:G65"/>
    <mergeCell ref="B54:F54"/>
    <mergeCell ref="A55:G55"/>
    <mergeCell ref="B56:F56"/>
    <mergeCell ref="A57:G57"/>
    <mergeCell ref="B58:F58"/>
    <mergeCell ref="A59:G59"/>
    <mergeCell ref="A47:G47"/>
    <mergeCell ref="B46:F46"/>
    <mergeCell ref="B50:F50"/>
    <mergeCell ref="A49:G49"/>
    <mergeCell ref="B52:F52"/>
    <mergeCell ref="A53:G53"/>
    <mergeCell ref="B48:F48"/>
    <mergeCell ref="A37:G37"/>
    <mergeCell ref="A39:G39"/>
    <mergeCell ref="A41:G41"/>
    <mergeCell ref="B34:F34"/>
    <mergeCell ref="A43:G43"/>
    <mergeCell ref="A45:G45"/>
    <mergeCell ref="B38:F38"/>
    <mergeCell ref="B44:F44"/>
    <mergeCell ref="B40:F40"/>
    <mergeCell ref="B42:F42"/>
    <mergeCell ref="A25:G25"/>
    <mergeCell ref="B26:F26"/>
    <mergeCell ref="A27:G27"/>
    <mergeCell ref="A29:G29"/>
    <mergeCell ref="A31:G31"/>
    <mergeCell ref="A35:G35"/>
    <mergeCell ref="B22:F22"/>
    <mergeCell ref="A23:G23"/>
    <mergeCell ref="B24:F24"/>
    <mergeCell ref="B18:F18"/>
    <mergeCell ref="A19:G19"/>
    <mergeCell ref="B20:F20"/>
    <mergeCell ref="A21:G21"/>
    <mergeCell ref="A13:G13"/>
    <mergeCell ref="A15:G15"/>
    <mergeCell ref="B16:F16"/>
    <mergeCell ref="A17:G17"/>
    <mergeCell ref="B10:F10"/>
    <mergeCell ref="B12:F12"/>
    <mergeCell ref="B14:F14"/>
    <mergeCell ref="B36:F36"/>
    <mergeCell ref="B32:F32"/>
    <mergeCell ref="A33:G33"/>
    <mergeCell ref="B5:F5"/>
    <mergeCell ref="B6:F6"/>
    <mergeCell ref="B8:F8"/>
    <mergeCell ref="B28:F28"/>
    <mergeCell ref="B30:F30"/>
    <mergeCell ref="A9:G9"/>
    <mergeCell ref="A11:G11"/>
    <mergeCell ref="A1:B1"/>
    <mergeCell ref="A2:B2"/>
    <mergeCell ref="A4:G4"/>
    <mergeCell ref="C1:E1"/>
    <mergeCell ref="A3:G3"/>
    <mergeCell ref="A7:G7"/>
    <mergeCell ref="C2:E2"/>
  </mergeCells>
  <printOptions horizontalCentered="1"/>
  <pageMargins left="0.75" right="0.75" top="1.1354166666666667" bottom="0.75" header="0.5" footer="0.25"/>
  <pageSetup horizontalDpi="600" verticalDpi="600" orientation="portrait" r:id="rId1"/>
  <headerFooter scaleWithDoc="0" alignWithMargins="0">
    <oddHeader>&amp;C&amp;"Arial,Bold"Family Resource/Youth Services Centers
FY 17 Budget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87"/>
  <sheetViews>
    <sheetView workbookViewId="0" topLeftCell="A1">
      <selection activeCell="I2" sqref="I2"/>
    </sheetView>
  </sheetViews>
  <sheetFormatPr defaultColWidth="9.140625" defaultRowHeight="12.75"/>
  <cols>
    <col min="1" max="2" width="17.28125" style="40" customWidth="1"/>
    <col min="3" max="6" width="9.140625" style="60" customWidth="1"/>
    <col min="7" max="7" width="6.140625" style="60" bestFit="1" customWidth="1"/>
    <col min="8" max="8" width="15.7109375" style="45" customWidth="1"/>
    <col min="9" max="9" width="18.421875" style="45" bestFit="1" customWidth="1"/>
    <col min="10" max="10" width="14.28125" style="45" customWidth="1"/>
    <col min="11" max="16384" width="9.140625" style="45" customWidth="1"/>
  </cols>
  <sheetData>
    <row r="1" spans="1:9" s="40" customFormat="1" ht="12.75">
      <c r="A1" s="119" t="s">
        <v>3</v>
      </c>
      <c r="B1" s="119"/>
      <c r="C1" s="119"/>
      <c r="D1" s="119" t="s">
        <v>4</v>
      </c>
      <c r="E1" s="119"/>
      <c r="F1" s="120"/>
      <c r="G1" s="119" t="s">
        <v>221</v>
      </c>
      <c r="H1" s="120"/>
      <c r="I1" s="39" t="s">
        <v>236</v>
      </c>
    </row>
    <row r="2" spans="1:9" s="40" customFormat="1" ht="12.75">
      <c r="A2" s="121" t="str">
        <f>IF('FY 17 ORIGINAL Budget'!A2:B2=0," ",'FY 17 ORIGINAL Budget'!A2:B2)</f>
        <v>Nelson</v>
      </c>
      <c r="B2" s="121"/>
      <c r="C2" s="120"/>
      <c r="D2" s="121" t="str">
        <f>IF('FY 17 ORIGINAL Budget'!C2=0," ",'FY 17 ORIGINAL Budget'!C2)</f>
        <v>Team Up! </v>
      </c>
      <c r="E2" s="121"/>
      <c r="F2" s="120"/>
      <c r="G2" s="122">
        <f>IF(SUM(I5:I85)=0,H87,I87)</f>
        <v>77026.49999999999</v>
      </c>
      <c r="H2" s="122"/>
      <c r="I2" s="41"/>
    </row>
    <row r="3" spans="1:9" s="40" customFormat="1" ht="12.75">
      <c r="A3" s="123"/>
      <c r="B3" s="123"/>
      <c r="C3" s="123"/>
      <c r="D3" s="123"/>
      <c r="E3" s="123"/>
      <c r="F3" s="123"/>
      <c r="G3" s="123"/>
      <c r="H3" s="123"/>
      <c r="I3" s="43"/>
    </row>
    <row r="4" spans="1:10" ht="25.5" customHeight="1">
      <c r="A4" s="15" t="s">
        <v>0</v>
      </c>
      <c r="B4" s="15" t="s">
        <v>238</v>
      </c>
      <c r="C4" s="124" t="s">
        <v>1</v>
      </c>
      <c r="D4" s="125"/>
      <c r="E4" s="125"/>
      <c r="F4" s="125"/>
      <c r="G4" s="126"/>
      <c r="H4" s="15" t="s">
        <v>223</v>
      </c>
      <c r="I4" s="12" t="s">
        <v>225</v>
      </c>
      <c r="J4" s="38" t="s">
        <v>224</v>
      </c>
    </row>
    <row r="5" spans="1:10" ht="12.75">
      <c r="A5" s="46" t="str">
        <f>'FY 17 ORIGINAL Budget'!A6</f>
        <v>130D</v>
      </c>
      <c r="B5" s="47"/>
      <c r="C5" s="116" t="str">
        <f>IF(B5=0,LOOKUP(A5,OBJECT!A:A,OBJECT!B:B),LOOKUP(B5,OBJECT!A:A,OBJECT!B:B))</f>
        <v>Other Classified Pay Coordinator</v>
      </c>
      <c r="D5" s="117"/>
      <c r="E5" s="117"/>
      <c r="F5" s="117"/>
      <c r="G5" s="118"/>
      <c r="H5" s="50">
        <f>'FY 17 ORIGINAL Budget'!G6</f>
        <v>37855.87</v>
      </c>
      <c r="I5" s="34"/>
      <c r="J5" s="84">
        <f>I5-H5</f>
        <v>-37855.87</v>
      </c>
    </row>
    <row r="6" spans="1:10" ht="15.75" customHeight="1">
      <c r="A6" s="113" t="str">
        <f>'FY 17 ORIGINAL Budget'!A7:G7</f>
        <v>Narrative: Total Employment contract 240 days paid at non-certified adminstrative level 2 Step 11 (28,764.00/186 days=  154.64 x 240 days = $37,113.60) Salary reflects 2 % state increase.
</v>
      </c>
      <c r="B6" s="114"/>
      <c r="C6" s="114"/>
      <c r="D6" s="114"/>
      <c r="E6" s="114"/>
      <c r="F6" s="114"/>
      <c r="G6" s="114"/>
      <c r="H6" s="115"/>
      <c r="I6" s="34"/>
      <c r="J6" s="85">
        <v>0</v>
      </c>
    </row>
    <row r="7" spans="1:10" ht="12.75">
      <c r="A7" s="46">
        <f>'FY 17 ORIGINAL Budget'!A8</f>
        <v>130</v>
      </c>
      <c r="B7" s="47"/>
      <c r="C7" s="116" t="str">
        <f>IF(B7=0,LOOKUP(A7,OBJECT!A:A,OBJECT!B:B),LOOKUP(B7,OBJECT!A:A,OBJECT!B:B))</f>
        <v>Classified Salaries</v>
      </c>
      <c r="D7" s="117"/>
      <c r="E7" s="117"/>
      <c r="F7" s="117"/>
      <c r="G7" s="118"/>
      <c r="H7" s="50">
        <f>'FY 17 ORIGINAL Budget'!G8</f>
        <v>19221.3</v>
      </c>
      <c r="I7" s="34"/>
      <c r="J7" s="84">
        <f aca="true" t="shared" si="0" ref="J7:J85">I7-H7</f>
        <v>-19221.3</v>
      </c>
    </row>
    <row r="8" spans="1:10" ht="12.75">
      <c r="A8" s="113" t="str">
        <f>'FY 17 ORIGINAL Budget'!A9:G9</f>
        <v>Narrative:Total employment contract of 183 days at grade 4, Step 11 for 7.5 hours a day. ( $13.73 per hour x 7.5 hours a day =$102. 97 x 183 = $18,844.42). Salary reflects 2% state increase.</v>
      </c>
      <c r="B8" s="114"/>
      <c r="C8" s="114"/>
      <c r="D8" s="114"/>
      <c r="E8" s="114"/>
      <c r="F8" s="114"/>
      <c r="G8" s="114"/>
      <c r="H8" s="115"/>
      <c r="I8" s="34"/>
      <c r="J8" s="85">
        <v>0</v>
      </c>
    </row>
    <row r="9" spans="1:10" ht="12.75">
      <c r="A9" s="46">
        <f>'FY 17 ORIGINAL Budget'!A10</f>
        <v>211</v>
      </c>
      <c r="B9" s="47"/>
      <c r="C9" s="116" t="str">
        <f>IF(B9=0,LOOKUP(A9,OBJECT!A:A,OBJECT!B:B),LOOKUP(B9,OBJECT!A:A,OBJECT!B:B))</f>
        <v>Life Insurance</v>
      </c>
      <c r="D9" s="117"/>
      <c r="E9" s="117"/>
      <c r="F9" s="117"/>
      <c r="G9" s="118"/>
      <c r="H9" s="50">
        <f>'FY 17 ORIGINAL Budget'!G10</f>
        <v>30</v>
      </c>
      <c r="I9" s="34"/>
      <c r="J9" s="84">
        <f t="shared" si="0"/>
        <v>-30</v>
      </c>
    </row>
    <row r="10" spans="1:10" ht="12.75">
      <c r="A10" s="113" t="str">
        <f>'FY 17 ORIGINAL Budget'!A11:G11</f>
        <v>Narrative: Total amount per month of $1.25 per employee. 2 employees x 12 months= $30,.00
</v>
      </c>
      <c r="B10" s="114"/>
      <c r="C10" s="114"/>
      <c r="D10" s="114"/>
      <c r="E10" s="114"/>
      <c r="F10" s="114"/>
      <c r="G10" s="114"/>
      <c r="H10" s="115"/>
      <c r="I10" s="34"/>
      <c r="J10" s="85">
        <v>0</v>
      </c>
    </row>
    <row r="11" spans="1:10" ht="12.75">
      <c r="A11" s="46">
        <f>'FY 17 ORIGINAL Budget'!A12</f>
        <v>221</v>
      </c>
      <c r="B11" s="47"/>
      <c r="C11" s="116" t="str">
        <f>IF(B11=0,LOOKUP(A11,OBJECT!A:A,OBJECT!B:B),LOOKUP(B11,OBJECT!A:A,OBJECT!B:B))</f>
        <v>Employer FICA Contribution</v>
      </c>
      <c r="D11" s="117"/>
      <c r="E11" s="117"/>
      <c r="F11" s="117"/>
      <c r="G11" s="118"/>
      <c r="H11" s="50">
        <f>'FY 17 ORIGINAL Budget'!G12</f>
        <v>3538.78</v>
      </c>
      <c r="I11" s="51"/>
      <c r="J11" s="84">
        <f t="shared" si="0"/>
        <v>-3538.78</v>
      </c>
    </row>
    <row r="12" spans="1:10" ht="12.75">
      <c r="A12" s="113" t="str">
        <f>'FY 17 ORIGINAL Budget'!A13:G13</f>
        <v>Narrative: FRYSC salary of one coordinator and one full time assistant ( $57,077.17 x .062= $3,538.78</v>
      </c>
      <c r="B12" s="114"/>
      <c r="C12" s="114"/>
      <c r="D12" s="114"/>
      <c r="E12" s="114"/>
      <c r="F12" s="114"/>
      <c r="G12" s="114"/>
      <c r="H12" s="115"/>
      <c r="I12" s="51"/>
      <c r="J12" s="85">
        <v>0</v>
      </c>
    </row>
    <row r="13" spans="1:10" ht="12.75">
      <c r="A13" s="46">
        <f>'FY 17 ORIGINAL Budget'!A14</f>
        <v>222</v>
      </c>
      <c r="B13" s="47"/>
      <c r="C13" s="116" t="str">
        <f>IF(B13=0,LOOKUP(A13,OBJECT!A:A,OBJECT!B:B),LOOKUP(B13,OBJECT!A:A,OBJECT!B:B))</f>
        <v>Employer Medicare Contribution</v>
      </c>
      <c r="D13" s="117"/>
      <c r="E13" s="117"/>
      <c r="F13" s="117"/>
      <c r="G13" s="118"/>
      <c r="H13" s="50">
        <f>'FY 17 ORIGINAL Budget'!G14</f>
        <v>827.61</v>
      </c>
      <c r="I13" s="51"/>
      <c r="J13" s="84">
        <f t="shared" si="0"/>
        <v>-827.61</v>
      </c>
    </row>
    <row r="14" spans="1:10" ht="12.75">
      <c r="A14" s="113" t="str">
        <f>'FY 17 ORIGINAL Budget'!A15:G15</f>
        <v>Narrative: .0145 x FRYSC salaries of $57,077.17 = $827.61</v>
      </c>
      <c r="B14" s="114"/>
      <c r="C14" s="114"/>
      <c r="D14" s="114"/>
      <c r="E14" s="114"/>
      <c r="F14" s="114"/>
      <c r="G14" s="114"/>
      <c r="H14" s="115"/>
      <c r="I14" s="51"/>
      <c r="J14" s="85">
        <v>0</v>
      </c>
    </row>
    <row r="15" spans="1:10" ht="12.75">
      <c r="A15" s="46">
        <f>'FY 17 ORIGINAL Budget'!A16</f>
        <v>232</v>
      </c>
      <c r="B15" s="47"/>
      <c r="C15" s="116" t="str">
        <f>IF(B15=0,LOOKUP(A15,OBJECT!A:A,OBJECT!B:B),LOOKUP(B15,OBJECT!A:A,OBJECT!B:B))</f>
        <v>County Employees Retirement System (CERS)</v>
      </c>
      <c r="D15" s="117"/>
      <c r="E15" s="117"/>
      <c r="F15" s="117"/>
      <c r="G15" s="118"/>
      <c r="H15" s="50">
        <f>'FY 17 ORIGINAL Budget'!G16</f>
        <v>10616.35</v>
      </c>
      <c r="I15" s="51"/>
      <c r="J15" s="84">
        <f t="shared" si="0"/>
        <v>-10616.35</v>
      </c>
    </row>
    <row r="16" spans="1:10" ht="12.75">
      <c r="A16" s="113" t="str">
        <f>'FY 17 ORIGINAL Budget'!A17:G17</f>
        <v>Narrative: .1868 x  Coordinator and full time assistant ( $57,077.17 = $10,616.35)</v>
      </c>
      <c r="B16" s="114"/>
      <c r="C16" s="114"/>
      <c r="D16" s="114"/>
      <c r="E16" s="114"/>
      <c r="F16" s="114"/>
      <c r="G16" s="114"/>
      <c r="H16" s="115"/>
      <c r="I16" s="51"/>
      <c r="J16" s="85">
        <v>0</v>
      </c>
    </row>
    <row r="17" spans="1:10" ht="12.75">
      <c r="A17" s="46">
        <f>'FY 17 ORIGINAL Budget'!A18</f>
        <v>253</v>
      </c>
      <c r="B17" s="47"/>
      <c r="C17" s="116" t="str">
        <f>IF(B17=0,LOOKUP(A17,OBJECT!A:A,OBJECT!B:B),LOOKUP(B17,OBJECT!A:A,OBJECT!B:B))</f>
        <v>KSBA Unemployment Insurance</v>
      </c>
      <c r="D17" s="117"/>
      <c r="E17" s="117"/>
      <c r="F17" s="117"/>
      <c r="G17" s="118"/>
      <c r="H17" s="50">
        <f>'FY 17 ORIGINAL Budget'!G18</f>
        <v>134.4</v>
      </c>
      <c r="I17" s="51"/>
      <c r="J17" s="84">
        <f t="shared" si="0"/>
        <v>-134.4</v>
      </c>
    </row>
    <row r="18" spans="1:10" ht="12.75">
      <c r="A18" s="113" t="str">
        <f>'FY 17 ORIGINAL Budget'!A19:G19</f>
        <v>Narrative: $67.20 per employee yearly for coordinator and assistant</v>
      </c>
      <c r="B18" s="114"/>
      <c r="C18" s="114"/>
      <c r="D18" s="114"/>
      <c r="E18" s="114"/>
      <c r="F18" s="114"/>
      <c r="G18" s="114"/>
      <c r="H18" s="115"/>
      <c r="I18" s="51"/>
      <c r="J18" s="85">
        <v>0</v>
      </c>
    </row>
    <row r="19" spans="1:10" ht="12.75">
      <c r="A19" s="46">
        <f>'FY 17 ORIGINAL Budget'!A20</f>
        <v>260</v>
      </c>
      <c r="B19" s="47"/>
      <c r="C19" s="116" t="str">
        <f>IF(B19=0,LOOKUP(A19,OBJECT!A:A,OBJECT!B:B),LOOKUP(B19,OBJECT!A:A,OBJECT!B:B))</f>
        <v>Workers' Compensation Insurance</v>
      </c>
      <c r="D19" s="117"/>
      <c r="E19" s="117"/>
      <c r="F19" s="117"/>
      <c r="G19" s="118"/>
      <c r="H19" s="50">
        <f>'FY 17 ORIGINAL Budget'!G20</f>
        <v>114.15</v>
      </c>
      <c r="I19" s="51"/>
      <c r="J19" s="84">
        <f t="shared" si="0"/>
        <v>-114.15</v>
      </c>
    </row>
    <row r="20" spans="1:10" ht="12.75">
      <c r="A20" s="113" t="str">
        <f>'FY 17 ORIGINAL Budget'!A21:G21</f>
        <v>Narrative: .002 x FRYSC salaries ($57,077.17=$114.15)</v>
      </c>
      <c r="B20" s="114"/>
      <c r="C20" s="114"/>
      <c r="D20" s="114"/>
      <c r="E20" s="114"/>
      <c r="F20" s="114"/>
      <c r="G20" s="114"/>
      <c r="H20" s="115"/>
      <c r="I20" s="51"/>
      <c r="J20" s="85">
        <v>0</v>
      </c>
    </row>
    <row r="21" spans="1:10" ht="12.75">
      <c r="A21" s="46">
        <f>'FY 17 ORIGINAL Budget'!A22</f>
        <v>338</v>
      </c>
      <c r="B21" s="47"/>
      <c r="C21" s="116" t="str">
        <f>IF(B21=0,LOOKUP(A21,OBJECT!A:A,OBJECT!B:B),LOOKUP(B21,OBJECT!A:A,OBJECT!B:B))</f>
        <v>Registration Fees</v>
      </c>
      <c r="D21" s="117"/>
      <c r="E21" s="117"/>
      <c r="F21" s="117"/>
      <c r="G21" s="118"/>
      <c r="H21" s="50">
        <f>'FY 17 ORIGINAL Budget'!G22</f>
        <v>210</v>
      </c>
      <c r="I21" s="51"/>
      <c r="J21" s="84">
        <f t="shared" si="0"/>
        <v>-210</v>
      </c>
    </row>
    <row r="22" spans="1:10" ht="12.75">
      <c r="A22" s="113" t="str">
        <f>'FY 17 ORIGINAL Budget'!A23:G23</f>
        <v>Narrative: Professional membership in FRYSC Coalition and registration for Fall Institute for continued training and development of Coordinator.</v>
      </c>
      <c r="B22" s="114"/>
      <c r="C22" s="114"/>
      <c r="D22" s="114"/>
      <c r="E22" s="114"/>
      <c r="F22" s="114"/>
      <c r="G22" s="114"/>
      <c r="H22" s="115"/>
      <c r="I22" s="51"/>
      <c r="J22" s="85">
        <v>0</v>
      </c>
    </row>
    <row r="23" spans="1:10" ht="12.75">
      <c r="A23" s="46">
        <f>'FY 17 ORIGINAL Budget'!A24</f>
        <v>349</v>
      </c>
      <c r="B23" s="47"/>
      <c r="C23" s="116" t="str">
        <f>IF(B23=0,LOOKUP(A23,OBJECT!A:A,OBJECT!B:B),LOOKUP(B23,OBJECT!A:A,OBJECT!B:B))</f>
        <v>Other Professional Services    </v>
      </c>
      <c r="D23" s="117"/>
      <c r="E23" s="117"/>
      <c r="F23" s="117"/>
      <c r="G23" s="118"/>
      <c r="H23" s="50">
        <f>'FY 17 ORIGINAL Budget'!G24</f>
        <v>900</v>
      </c>
      <c r="I23" s="51"/>
      <c r="J23" s="84">
        <f t="shared" si="0"/>
        <v>-900</v>
      </c>
    </row>
    <row r="24" spans="1:10" ht="12.75">
      <c r="A24" s="113">
        <f>'FY 17 ORIGINAL Budget'!A25:G25</f>
        <v>0</v>
      </c>
      <c r="B24" s="114"/>
      <c r="C24" s="114"/>
      <c r="D24" s="114"/>
      <c r="E24" s="114"/>
      <c r="F24" s="114"/>
      <c r="G24" s="114"/>
      <c r="H24" s="115"/>
      <c r="I24" s="51"/>
      <c r="J24" s="85">
        <v>0</v>
      </c>
    </row>
    <row r="25" spans="1:10" ht="12.75">
      <c r="A25" s="46">
        <f>'FY 17 ORIGINAL Budget'!A26</f>
        <v>0</v>
      </c>
      <c r="B25" s="47"/>
      <c r="C25" s="116">
        <f>IF(B25=0,LOOKUP(A25,OBJECT!A:A,OBJECT!B:B),LOOKUP(B25,OBJECT!A:A,OBJECT!B:B))</f>
        <v>0</v>
      </c>
      <c r="D25" s="117"/>
      <c r="E25" s="117"/>
      <c r="F25" s="117"/>
      <c r="G25" s="118"/>
      <c r="H25" s="50">
        <f>'FY 17 ORIGINAL Budget'!G26</f>
        <v>0</v>
      </c>
      <c r="I25" s="51"/>
      <c r="J25" s="84">
        <f t="shared" si="0"/>
        <v>0</v>
      </c>
    </row>
    <row r="26" spans="1:10" ht="12.75">
      <c r="A26" s="113" t="str">
        <f>'FY 17 ORIGINAL Budget'!A27:G27</f>
        <v>Narrative: </v>
      </c>
      <c r="B26" s="114"/>
      <c r="C26" s="114"/>
      <c r="D26" s="114"/>
      <c r="E26" s="114"/>
      <c r="F26" s="114"/>
      <c r="G26" s="114"/>
      <c r="H26" s="115"/>
      <c r="I26" s="51"/>
      <c r="J26" s="85">
        <v>0</v>
      </c>
    </row>
    <row r="27" spans="1:10" ht="12.75">
      <c r="A27" s="46">
        <f>'FY 17 ORIGINAL Budget'!A28</f>
        <v>0</v>
      </c>
      <c r="B27" s="47"/>
      <c r="C27" s="48">
        <f>IF(B27=0,LOOKUP(A27,OBJECT!A:A,OBJECT!B:B),LOOKUP(B27,OBJECT!A:A,OBJECT!B:B))</f>
        <v>0</v>
      </c>
      <c r="D27" s="49"/>
      <c r="E27" s="49"/>
      <c r="F27" s="49"/>
      <c r="G27" s="44"/>
      <c r="H27" s="50">
        <f>'FY 17 ORIGINAL Budget'!G28</f>
        <v>0</v>
      </c>
      <c r="I27" s="51"/>
      <c r="J27" s="84">
        <f t="shared" si="0"/>
        <v>0</v>
      </c>
    </row>
    <row r="28" spans="1:10" ht="12.75">
      <c r="A28" s="113" t="str">
        <f>'FY 17 ORIGINAL Budget'!A29:G29</f>
        <v>Narrative: </v>
      </c>
      <c r="B28" s="114"/>
      <c r="C28" s="114"/>
      <c r="D28" s="114"/>
      <c r="E28" s="114"/>
      <c r="F28" s="114"/>
      <c r="G28" s="114"/>
      <c r="H28" s="115"/>
      <c r="I28" s="51"/>
      <c r="J28" s="85">
        <v>0</v>
      </c>
    </row>
    <row r="29" spans="1:10" ht="12.75">
      <c r="A29" s="46">
        <f>'FY 17 ORIGINAL Budget'!A30</f>
        <v>0</v>
      </c>
      <c r="B29" s="47"/>
      <c r="C29" s="48">
        <f>IF(B29=0,LOOKUP(A29,OBJECT!A:A,OBJECT!B:B),LOOKUP(B29,OBJECT!A:A,OBJECT!B:B))</f>
        <v>0</v>
      </c>
      <c r="D29" s="49"/>
      <c r="E29" s="49"/>
      <c r="F29" s="49"/>
      <c r="G29" s="44"/>
      <c r="H29" s="50">
        <f>'FY 17 ORIGINAL Budget'!G30</f>
        <v>0</v>
      </c>
      <c r="I29" s="51"/>
      <c r="J29" s="84">
        <f t="shared" si="0"/>
        <v>0</v>
      </c>
    </row>
    <row r="30" spans="1:10" ht="12.75">
      <c r="A30" s="113" t="str">
        <f>'FY 17 ORIGINAL Budget'!A31:G31</f>
        <v>Narrative: </v>
      </c>
      <c r="B30" s="114"/>
      <c r="C30" s="114"/>
      <c r="D30" s="114"/>
      <c r="E30" s="114"/>
      <c r="F30" s="114"/>
      <c r="G30" s="114"/>
      <c r="H30" s="115"/>
      <c r="I30" s="51"/>
      <c r="J30" s="85">
        <v>0</v>
      </c>
    </row>
    <row r="31" spans="1:10" ht="12.75">
      <c r="A31" s="46">
        <f>'FY 17 ORIGINAL Budget'!A32</f>
        <v>0</v>
      </c>
      <c r="B31" s="47"/>
      <c r="C31" s="48">
        <f>IF(B31=0,LOOKUP(A31,OBJECT!A:A,OBJECT!B:B),LOOKUP(B31,OBJECT!A:A,OBJECT!B:B))</f>
        <v>0</v>
      </c>
      <c r="D31" s="49"/>
      <c r="E31" s="49"/>
      <c r="F31" s="49"/>
      <c r="G31" s="44"/>
      <c r="H31" s="50">
        <f>'FY 17 ORIGINAL Budget'!G32</f>
        <v>0</v>
      </c>
      <c r="I31" s="51"/>
      <c r="J31" s="84">
        <f t="shared" si="0"/>
        <v>0</v>
      </c>
    </row>
    <row r="32" spans="1:10" ht="12.75">
      <c r="A32" s="113" t="str">
        <f>'FY 17 ORIGINAL Budget'!A33:G33</f>
        <v>Narrative: </v>
      </c>
      <c r="B32" s="114"/>
      <c r="C32" s="114"/>
      <c r="D32" s="114"/>
      <c r="E32" s="114"/>
      <c r="F32" s="114"/>
      <c r="G32" s="114"/>
      <c r="H32" s="115"/>
      <c r="I32" s="51"/>
      <c r="J32" s="85">
        <v>0</v>
      </c>
    </row>
    <row r="33" spans="1:10" ht="12.75">
      <c r="A33" s="46">
        <f>'FY 17 ORIGINAL Budget'!A34</f>
        <v>0</v>
      </c>
      <c r="B33" s="47"/>
      <c r="C33" s="48">
        <f>IF(B33=0,LOOKUP(A33,OBJECT!A:A,OBJECT!B:B),LOOKUP(B33,OBJECT!A:A,OBJECT!B:B))</f>
        <v>0</v>
      </c>
      <c r="D33" s="49"/>
      <c r="E33" s="49"/>
      <c r="F33" s="49"/>
      <c r="G33" s="44"/>
      <c r="H33" s="50">
        <f>'FY 17 ORIGINAL Budget'!G34</f>
        <v>0</v>
      </c>
      <c r="I33" s="51"/>
      <c r="J33" s="84">
        <f t="shared" si="0"/>
        <v>0</v>
      </c>
    </row>
    <row r="34" spans="1:10" ht="12.75">
      <c r="A34" s="113" t="str">
        <f>'FY 17 ORIGINAL Budget'!A35:G35</f>
        <v>Narrative: </v>
      </c>
      <c r="B34" s="114"/>
      <c r="C34" s="114"/>
      <c r="D34" s="114"/>
      <c r="E34" s="114"/>
      <c r="F34" s="114"/>
      <c r="G34" s="114"/>
      <c r="H34" s="115"/>
      <c r="I34" s="51"/>
      <c r="J34" s="85">
        <v>0</v>
      </c>
    </row>
    <row r="35" spans="1:10" ht="12.75">
      <c r="A35" s="46">
        <f>'FY 17 ORIGINAL Budget'!A36</f>
        <v>0</v>
      </c>
      <c r="B35" s="47"/>
      <c r="C35" s="48">
        <f>IF(B35=0,LOOKUP(A35,OBJECT!A:A,OBJECT!B:B),LOOKUP(B35,OBJECT!A:A,OBJECT!B:B))</f>
        <v>0</v>
      </c>
      <c r="D35" s="49"/>
      <c r="E35" s="49"/>
      <c r="F35" s="49"/>
      <c r="G35" s="44"/>
      <c r="H35" s="50">
        <f>'FY 17 ORIGINAL Budget'!G36</f>
        <v>0</v>
      </c>
      <c r="I35" s="51"/>
      <c r="J35" s="84">
        <f t="shared" si="0"/>
        <v>0</v>
      </c>
    </row>
    <row r="36" spans="1:10" ht="12.75">
      <c r="A36" s="113" t="str">
        <f>'FY 17 ORIGINAL Budget'!A37:G37</f>
        <v>Narrative: </v>
      </c>
      <c r="B36" s="114"/>
      <c r="C36" s="114"/>
      <c r="D36" s="114"/>
      <c r="E36" s="114"/>
      <c r="F36" s="114"/>
      <c r="G36" s="114"/>
      <c r="H36" s="115"/>
      <c r="I36" s="51"/>
      <c r="J36" s="85">
        <v>0</v>
      </c>
    </row>
    <row r="37" spans="1:10" ht="12.75">
      <c r="A37" s="46">
        <f>'FY 17 ORIGINAL Budget'!A38</f>
        <v>0</v>
      </c>
      <c r="B37" s="47"/>
      <c r="C37" s="48">
        <f>IF(B37=0,LOOKUP(A37,OBJECT!A:A,OBJECT!B:B),LOOKUP(B37,OBJECT!A:A,OBJECT!B:B))</f>
        <v>0</v>
      </c>
      <c r="D37" s="49"/>
      <c r="E37" s="49"/>
      <c r="F37" s="49"/>
      <c r="G37" s="44"/>
      <c r="H37" s="50">
        <f>'FY 17 ORIGINAL Budget'!G38</f>
        <v>0</v>
      </c>
      <c r="I37" s="51"/>
      <c r="J37" s="84">
        <f t="shared" si="0"/>
        <v>0</v>
      </c>
    </row>
    <row r="38" spans="1:10" ht="12.75">
      <c r="A38" s="113" t="s">
        <v>253</v>
      </c>
      <c r="B38" s="114"/>
      <c r="C38" s="114"/>
      <c r="D38" s="114"/>
      <c r="E38" s="114"/>
      <c r="F38" s="114"/>
      <c r="G38" s="114"/>
      <c r="H38" s="115"/>
      <c r="I38" s="51"/>
      <c r="J38" s="85">
        <v>0</v>
      </c>
    </row>
    <row r="39" spans="1:10" ht="12.75">
      <c r="A39" s="46">
        <f>'FY 17 ORIGINAL Budget'!A40</f>
        <v>0</v>
      </c>
      <c r="B39" s="47"/>
      <c r="C39" s="48">
        <f>IF(B39=0,LOOKUP(A39,OBJECT!A:A,OBJECT!B:B),LOOKUP(B39,OBJECT!A:A,OBJECT!B:B))</f>
        <v>0</v>
      </c>
      <c r="D39" s="49"/>
      <c r="E39" s="49"/>
      <c r="F39" s="49"/>
      <c r="G39" s="44"/>
      <c r="H39" s="50">
        <f>'FY 17 ORIGINAL Budget'!G40</f>
        <v>0</v>
      </c>
      <c r="I39" s="51"/>
      <c r="J39" s="84">
        <f t="shared" si="0"/>
        <v>0</v>
      </c>
    </row>
    <row r="40" spans="1:10" ht="12.75">
      <c r="A40" s="113" t="str">
        <f>'FY 17 ORIGINAL Budget'!A41:G41</f>
        <v>Narrative:</v>
      </c>
      <c r="B40" s="114"/>
      <c r="C40" s="114"/>
      <c r="D40" s="114"/>
      <c r="E40" s="114"/>
      <c r="F40" s="114"/>
      <c r="G40" s="114"/>
      <c r="H40" s="115"/>
      <c r="I40" s="51"/>
      <c r="J40" s="85">
        <v>0</v>
      </c>
    </row>
    <row r="41" spans="1:10" ht="12.75">
      <c r="A41" s="46">
        <f>'FY 17 ORIGINAL Budget'!A42</f>
        <v>0</v>
      </c>
      <c r="B41" s="47"/>
      <c r="C41" s="48">
        <f>IF(B41=0,LOOKUP(A41,OBJECT!A:A,OBJECT!B:B),LOOKUP(B41,OBJECT!A:A,OBJECT!B:B))</f>
        <v>0</v>
      </c>
      <c r="D41" s="49"/>
      <c r="E41" s="49"/>
      <c r="F41" s="49"/>
      <c r="G41" s="44"/>
      <c r="H41" s="50">
        <f>'FY 17 ORIGINAL Budget'!G42</f>
        <v>0</v>
      </c>
      <c r="I41" s="51"/>
      <c r="J41" s="84">
        <f t="shared" si="0"/>
        <v>0</v>
      </c>
    </row>
    <row r="42" spans="1:10" ht="12.75">
      <c r="A42" s="113" t="str">
        <f>'FY 17 ORIGINAL Budget'!A43:G43</f>
        <v>Narrative:</v>
      </c>
      <c r="B42" s="114"/>
      <c r="C42" s="114"/>
      <c r="D42" s="114"/>
      <c r="E42" s="114"/>
      <c r="F42" s="114"/>
      <c r="G42" s="114"/>
      <c r="H42" s="115"/>
      <c r="I42" s="51"/>
      <c r="J42" s="85">
        <v>0</v>
      </c>
    </row>
    <row r="43" spans="1:10" ht="12.75">
      <c r="A43" s="46">
        <f>'FY 17 ORIGINAL Budget'!A44</f>
        <v>0</v>
      </c>
      <c r="B43" s="47"/>
      <c r="C43" s="48">
        <f>IF(B43=0,LOOKUP(A43,OBJECT!A:A,OBJECT!B:B),LOOKUP(B43,OBJECT!A:A,OBJECT!B:B))</f>
        <v>0</v>
      </c>
      <c r="D43" s="49"/>
      <c r="E43" s="49"/>
      <c r="F43" s="49"/>
      <c r="G43" s="44"/>
      <c r="H43" s="50">
        <f>'FY 17 ORIGINAL Budget'!G44</f>
        <v>0</v>
      </c>
      <c r="I43" s="51"/>
      <c r="J43" s="84">
        <f t="shared" si="0"/>
        <v>0</v>
      </c>
    </row>
    <row r="44" spans="1:10" ht="12.75">
      <c r="A44" s="113" t="str">
        <f>'FY 17 ORIGINAL Budget'!A45:G45</f>
        <v>Narrative:</v>
      </c>
      <c r="B44" s="114"/>
      <c r="C44" s="114"/>
      <c r="D44" s="114"/>
      <c r="E44" s="114"/>
      <c r="F44" s="114"/>
      <c r="G44" s="114"/>
      <c r="H44" s="115"/>
      <c r="I44" s="51"/>
      <c r="J44" s="85">
        <v>0</v>
      </c>
    </row>
    <row r="45" spans="1:10" ht="12.75">
      <c r="A45" s="46">
        <f>'FY 17 ORIGINAL Budget'!A46</f>
        <v>0</v>
      </c>
      <c r="B45" s="47"/>
      <c r="C45" s="48">
        <f>IF(B45=0,LOOKUP(A45,OBJECT!A:A,OBJECT!B:B),LOOKUP(B45,OBJECT!A:A,OBJECT!B:B))</f>
        <v>0</v>
      </c>
      <c r="D45" s="49"/>
      <c r="E45" s="49"/>
      <c r="F45" s="49"/>
      <c r="G45" s="44"/>
      <c r="H45" s="50">
        <f>'FY 17 ORIGINAL Budget'!G46</f>
        <v>0</v>
      </c>
      <c r="I45" s="51"/>
      <c r="J45" s="84">
        <f t="shared" si="0"/>
        <v>0</v>
      </c>
    </row>
    <row r="46" spans="1:10" ht="12.75">
      <c r="A46" s="113" t="str">
        <f>'FY 17 ORIGINAL Budget'!A47:G47</f>
        <v>Narrative:</v>
      </c>
      <c r="B46" s="114"/>
      <c r="C46" s="114"/>
      <c r="D46" s="114"/>
      <c r="E46" s="114"/>
      <c r="F46" s="114"/>
      <c r="G46" s="114"/>
      <c r="H46" s="115"/>
      <c r="I46" s="51"/>
      <c r="J46" s="85">
        <v>0</v>
      </c>
    </row>
    <row r="47" spans="1:10" ht="12.75">
      <c r="A47" s="46">
        <f>'FY 17 ORIGINAL Budget'!A48</f>
        <v>0</v>
      </c>
      <c r="B47" s="47"/>
      <c r="C47" s="48">
        <f>IF(B47=0,LOOKUP(A47,OBJECT!A:A,OBJECT!B:B),LOOKUP(B47,OBJECT!A:A,OBJECT!B:B))</f>
        <v>0</v>
      </c>
      <c r="D47" s="49"/>
      <c r="E47" s="49"/>
      <c r="F47" s="49"/>
      <c r="G47" s="44"/>
      <c r="H47" s="50">
        <f>'FY 17 ORIGINAL Budget'!G48</f>
        <v>0</v>
      </c>
      <c r="I47" s="51"/>
      <c r="J47" s="84">
        <f t="shared" si="0"/>
        <v>0</v>
      </c>
    </row>
    <row r="48" spans="1:10" ht="12.75">
      <c r="A48" s="113" t="e">
        <f>'FY 17 ORIGINAL Budget'!#REF!</f>
        <v>#REF!</v>
      </c>
      <c r="B48" s="114"/>
      <c r="C48" s="114"/>
      <c r="D48" s="114"/>
      <c r="E48" s="114"/>
      <c r="F48" s="114"/>
      <c r="G48" s="114"/>
      <c r="H48" s="115"/>
      <c r="I48" s="51"/>
      <c r="J48" s="85">
        <v>0</v>
      </c>
    </row>
    <row r="49" spans="1:10" ht="12.75">
      <c r="A49" s="46">
        <f>'FY 17 ORIGINAL Budget'!A50</f>
        <v>0</v>
      </c>
      <c r="B49" s="47"/>
      <c r="C49" s="48">
        <f>IF(B49=0,LOOKUP(A49,OBJECT!A:A,OBJECT!B:B),LOOKUP(B49,OBJECT!A:A,OBJECT!B:B))</f>
        <v>0</v>
      </c>
      <c r="D49" s="49"/>
      <c r="E49" s="49"/>
      <c r="F49" s="49"/>
      <c r="G49" s="44"/>
      <c r="H49" s="50">
        <f>'FY 17 ORIGINAL Budget'!G50</f>
        <v>0</v>
      </c>
      <c r="I49" s="51"/>
      <c r="J49" s="84">
        <f t="shared" si="0"/>
        <v>0</v>
      </c>
    </row>
    <row r="50" spans="1:10" ht="12.75">
      <c r="A50" s="113" t="str">
        <f>'FY 17 ORIGINAL Budget'!A49:G49</f>
        <v>Narrative: $300 for each school the center serves for motivational speakers or assemblies such as Internet Safety, Red Ribbon Week, bullying prevention, academic support, etc. </v>
      </c>
      <c r="B50" s="114"/>
      <c r="C50" s="114"/>
      <c r="D50" s="114"/>
      <c r="E50" s="114"/>
      <c r="F50" s="114"/>
      <c r="G50" s="114"/>
      <c r="H50" s="115"/>
      <c r="I50" s="51"/>
      <c r="J50" s="85">
        <v>0</v>
      </c>
    </row>
    <row r="51" spans="1:10" ht="12.75">
      <c r="A51" s="46">
        <f>'FY 17 ORIGINAL Budget'!A52</f>
        <v>0</v>
      </c>
      <c r="B51" s="47"/>
      <c r="C51" s="48">
        <f>IF(B51=0,LOOKUP(A51,OBJECT!A:A,OBJECT!B:B),LOOKUP(B51,OBJECT!A:A,OBJECT!B:B))</f>
        <v>0</v>
      </c>
      <c r="D51" s="49"/>
      <c r="E51" s="49"/>
      <c r="F51" s="49"/>
      <c r="G51" s="44"/>
      <c r="H51" s="50">
        <f>'FY 17 ORIGINAL Budget'!G52</f>
        <v>0</v>
      </c>
      <c r="I51" s="51"/>
      <c r="J51" s="84">
        <f t="shared" si="0"/>
        <v>0</v>
      </c>
    </row>
    <row r="52" spans="1:10" ht="12.75">
      <c r="A52" s="113" t="str">
        <f>'FY 17 ORIGINAL Budget'!A53:G53</f>
        <v>Narrative:</v>
      </c>
      <c r="B52" s="114"/>
      <c r="C52" s="114"/>
      <c r="D52" s="114"/>
      <c r="E52" s="114"/>
      <c r="F52" s="114"/>
      <c r="G52" s="114"/>
      <c r="H52" s="115"/>
      <c r="I52" s="51"/>
      <c r="J52" s="85">
        <v>0</v>
      </c>
    </row>
    <row r="53" spans="1:10" ht="12.75">
      <c r="A53" s="46">
        <f>'FY 17 ORIGINAL Budget'!A54</f>
        <v>581</v>
      </c>
      <c r="B53" s="47"/>
      <c r="C53" s="48" t="str">
        <f>IF(B53=0,LOOKUP(A53,OBJECT!A:A,OBJECT!B:B),LOOKUP(B53,OBJECT!A:A,OBJECT!B:B))</f>
        <v>Travel - In District</v>
      </c>
      <c r="D53" s="49"/>
      <c r="E53" s="49"/>
      <c r="F53" s="49"/>
      <c r="G53" s="44"/>
      <c r="H53" s="50">
        <f>'FY 17 ORIGINAL Budget'!G54</f>
        <v>1000</v>
      </c>
      <c r="I53" s="51"/>
      <c r="J53" s="84">
        <f t="shared" si="0"/>
        <v>-1000</v>
      </c>
    </row>
    <row r="54" spans="1:10" ht="12.75">
      <c r="A54" s="113" t="str">
        <f>'FY 17 ORIGINAL Budget'!A55:G55</f>
        <v>Narrative: Travel to and from home visits, meetings, and other FRYSC related events within district. Milage varies between .37-.49 per mile.</v>
      </c>
      <c r="B54" s="114"/>
      <c r="C54" s="114"/>
      <c r="D54" s="114"/>
      <c r="E54" s="114"/>
      <c r="F54" s="114"/>
      <c r="G54" s="114"/>
      <c r="H54" s="115"/>
      <c r="I54" s="51"/>
      <c r="J54" s="85">
        <v>0</v>
      </c>
    </row>
    <row r="55" spans="1:10" ht="12.75">
      <c r="A55" s="46">
        <f>'FY 17 ORIGINAL Budget'!A56</f>
        <v>582</v>
      </c>
      <c r="B55" s="52"/>
      <c r="C55" s="48" t="str">
        <f>IF(B55=0,LOOKUP(A55,OBJECT!A:A,OBJECT!B:B),LOOKUP(B55,OBJECT!A:A,OBJECT!B:B))</f>
        <v>Travel - Out-of-District</v>
      </c>
      <c r="D55" s="49"/>
      <c r="E55" s="49"/>
      <c r="F55" s="49"/>
      <c r="G55" s="44"/>
      <c r="H55" s="50">
        <f>'FY 17 ORIGINAL Budget'!G56</f>
        <v>100</v>
      </c>
      <c r="I55" s="51"/>
      <c r="J55" s="84">
        <f t="shared" si="0"/>
        <v>-100</v>
      </c>
    </row>
    <row r="56" spans="1:10" ht="12.75">
      <c r="A56" s="113" t="str">
        <f>'FY 17 ORIGINAL Budget'!A57:G57</f>
        <v>Narrative: Travel to and from out of district conferences and trainings such as regional meetings, VOV and Fall Institute.  Milage varies between .37-.49 per mile.</v>
      </c>
      <c r="B56" s="114"/>
      <c r="C56" s="114"/>
      <c r="D56" s="114"/>
      <c r="E56" s="114"/>
      <c r="F56" s="114"/>
      <c r="G56" s="114"/>
      <c r="H56" s="115"/>
      <c r="I56" s="51"/>
      <c r="J56" s="85">
        <v>0</v>
      </c>
    </row>
    <row r="57" spans="1:10" ht="12.75">
      <c r="A57" s="46">
        <f>'FY 17 ORIGINAL Budget'!A58</f>
        <v>610</v>
      </c>
      <c r="B57" s="52"/>
      <c r="C57" s="48" t="str">
        <f>IF(B57=0,LOOKUP(A57,OBJECT!A:A,OBJECT!B:B),LOOKUP(B57,OBJECT!A:A,OBJECT!B:B))</f>
        <v>General Supplies   </v>
      </c>
      <c r="D57" s="49"/>
      <c r="E57" s="49"/>
      <c r="F57" s="49"/>
      <c r="G57" s="44"/>
      <c r="H57" s="50">
        <f>'FY 17 ORIGINAL Budget'!G58</f>
        <v>500</v>
      </c>
      <c r="I57" s="51"/>
      <c r="J57" s="84">
        <f t="shared" si="0"/>
        <v>-500</v>
      </c>
    </row>
    <row r="58" spans="1:10" ht="12.75">
      <c r="A58" s="113" t="str">
        <f>'FY 17 ORIGINAL Budget'!A59:G59</f>
        <v>Narrative: General supplies may include copy paper, binders, or other office supplies for all 3 center offices.</v>
      </c>
      <c r="B58" s="114"/>
      <c r="C58" s="114"/>
      <c r="D58" s="114"/>
      <c r="E58" s="114"/>
      <c r="F58" s="114"/>
      <c r="G58" s="114"/>
      <c r="H58" s="115"/>
      <c r="I58" s="51"/>
      <c r="J58" s="85">
        <v>0</v>
      </c>
    </row>
    <row r="59" spans="1:10" ht="12.75">
      <c r="A59" s="46">
        <f>'FY 17 ORIGINAL Budget'!A60</f>
        <v>616</v>
      </c>
      <c r="B59" s="52"/>
      <c r="C59" s="48" t="str">
        <f>IF(B59=0,LOOKUP(A59,OBJECT!A:A,OBJECT!B:B),LOOKUP(B59,OBJECT!A:A,OBJECT!B:B))</f>
        <v>Food Non Instructional Non Food Service</v>
      </c>
      <c r="D59" s="49"/>
      <c r="E59" s="49"/>
      <c r="F59" s="49"/>
      <c r="G59" s="44"/>
      <c r="H59" s="50">
        <f>'FY 17 ORIGINAL Budget'!G60</f>
        <v>978.04</v>
      </c>
      <c r="I59" s="51"/>
      <c r="J59" s="84">
        <f t="shared" si="0"/>
        <v>-978.04</v>
      </c>
    </row>
    <row r="60" spans="1:10" ht="12.75">
      <c r="A60" s="127" t="str">
        <f>'FY 17 ORIGINAL Budget'!A61:G61</f>
        <v>Narrative: Food for All Pro Dad, Student Leadership Council, and other FRYSC sponsored events.</v>
      </c>
      <c r="B60" s="128"/>
      <c r="C60" s="128"/>
      <c r="D60" s="128"/>
      <c r="E60" s="128"/>
      <c r="F60" s="128"/>
      <c r="G60" s="128"/>
      <c r="H60" s="129"/>
      <c r="I60" s="51"/>
      <c r="J60" s="85">
        <v>0</v>
      </c>
    </row>
    <row r="61" spans="1:10" ht="12.75">
      <c r="A61" s="46">
        <f>'FY 17 ORIGINAL Budget'!A62</f>
        <v>680</v>
      </c>
      <c r="B61" s="52"/>
      <c r="C61" s="48" t="str">
        <f>IF(B61=0,LOOKUP(A61,OBJECT!A:A,OBJECT!B:B),LOOKUP(B61,OBJECT!A:A,OBJECT!B:B))</f>
        <v>Welfare Spending (Food, Clothing, Utilities, etc.)</v>
      </c>
      <c r="D61" s="49"/>
      <c r="E61" s="49"/>
      <c r="F61" s="49"/>
      <c r="G61" s="44"/>
      <c r="H61" s="50">
        <f>'FY 17 ORIGINAL Budget'!G62</f>
        <v>1000</v>
      </c>
      <c r="I61" s="51"/>
      <c r="J61" s="84">
        <f t="shared" si="0"/>
        <v>-1000</v>
      </c>
    </row>
    <row r="62" spans="1:10" ht="12.75">
      <c r="A62" s="127" t="str">
        <f>'FY 17 ORIGINAL Budget'!A63:G63</f>
        <v>Narrative: Additional emergency funds for students and families identified with a crisis when all other community resources are exhausted. </v>
      </c>
      <c r="B62" s="128"/>
      <c r="C62" s="128"/>
      <c r="D62" s="128"/>
      <c r="E62" s="128"/>
      <c r="F62" s="128"/>
      <c r="G62" s="128"/>
      <c r="H62" s="129"/>
      <c r="I62" s="51"/>
      <c r="J62" s="85">
        <v>0</v>
      </c>
    </row>
    <row r="63" spans="1:10" ht="12.75">
      <c r="A63" s="46">
        <f>'FY 17 ORIGINAL Budget'!A64</f>
        <v>0</v>
      </c>
      <c r="B63" s="52"/>
      <c r="C63" s="48">
        <f>IF(B63=0,LOOKUP(A63,OBJECT!A:A,OBJECT!B:B),LOOKUP(B63,OBJECT!A:A,OBJECT!B:B))</f>
        <v>0</v>
      </c>
      <c r="D63" s="49"/>
      <c r="E63" s="49"/>
      <c r="F63" s="49"/>
      <c r="G63" s="44"/>
      <c r="H63" s="50">
        <f>'FY 17 ORIGINAL Budget'!G64</f>
        <v>0</v>
      </c>
      <c r="I63" s="51"/>
      <c r="J63" s="84">
        <f t="shared" si="0"/>
        <v>0</v>
      </c>
    </row>
    <row r="64" spans="1:10" ht="12.75">
      <c r="A64" s="127" t="str">
        <f>'FY 17 ORIGINAL Budget'!A65:G65</f>
        <v>Narrative:</v>
      </c>
      <c r="B64" s="128"/>
      <c r="C64" s="128"/>
      <c r="D64" s="128"/>
      <c r="E64" s="128"/>
      <c r="F64" s="128"/>
      <c r="G64" s="128"/>
      <c r="H64" s="129"/>
      <c r="I64" s="51"/>
      <c r="J64" s="85">
        <v>0</v>
      </c>
    </row>
    <row r="65" spans="1:10" ht="12.75">
      <c r="A65" s="46">
        <f>'FY 17 ORIGINAL Budget'!A66</f>
        <v>0</v>
      </c>
      <c r="B65" s="52"/>
      <c r="C65" s="48">
        <f>IF(B65=0,LOOKUP(A65,OBJECT!A:A,OBJECT!B:B),LOOKUP(B65,OBJECT!A:A,OBJECT!B:B))</f>
        <v>0</v>
      </c>
      <c r="D65" s="49"/>
      <c r="E65" s="49"/>
      <c r="F65" s="49"/>
      <c r="G65" s="44"/>
      <c r="H65" s="50">
        <f>'FY 17 ORIGINAL Budget'!G66</f>
        <v>0</v>
      </c>
      <c r="I65" s="51"/>
      <c r="J65" s="84">
        <f t="shared" si="0"/>
        <v>0</v>
      </c>
    </row>
    <row r="66" spans="1:10" ht="12.75">
      <c r="A66" s="127" t="str">
        <f>'FY 17 ORIGINAL Budget'!A67:G67</f>
        <v>Narrative:</v>
      </c>
      <c r="B66" s="128"/>
      <c r="C66" s="128"/>
      <c r="D66" s="128"/>
      <c r="E66" s="128"/>
      <c r="F66" s="128"/>
      <c r="G66" s="128"/>
      <c r="H66" s="129"/>
      <c r="I66" s="51"/>
      <c r="J66" s="85">
        <v>0</v>
      </c>
    </row>
    <row r="67" spans="1:10" ht="12.75">
      <c r="A67" s="46">
        <f>'FY 17 ORIGINAL Budget'!A68</f>
        <v>0</v>
      </c>
      <c r="B67" s="52"/>
      <c r="C67" s="48">
        <f>IF(B67=0,LOOKUP(A67,OBJECT!A:A,OBJECT!B:B),LOOKUP(B67,OBJECT!A:A,OBJECT!B:B))</f>
        <v>0</v>
      </c>
      <c r="D67" s="49"/>
      <c r="E67" s="49"/>
      <c r="F67" s="49"/>
      <c r="G67" s="44"/>
      <c r="H67" s="50">
        <f>'FY 17 ORIGINAL Budget'!G68</f>
        <v>0</v>
      </c>
      <c r="I67" s="51"/>
      <c r="J67" s="84">
        <f t="shared" si="0"/>
        <v>0</v>
      </c>
    </row>
    <row r="68" spans="1:10" ht="12.75">
      <c r="A68" s="127" t="str">
        <f>'FY 17 ORIGINAL Budget'!A69:G69</f>
        <v>Narrative:</v>
      </c>
      <c r="B68" s="128"/>
      <c r="C68" s="128"/>
      <c r="D68" s="128"/>
      <c r="E68" s="128"/>
      <c r="F68" s="128"/>
      <c r="G68" s="128"/>
      <c r="H68" s="129"/>
      <c r="I68" s="51"/>
      <c r="J68" s="85">
        <v>0</v>
      </c>
    </row>
    <row r="69" spans="1:10" ht="12.75">
      <c r="A69" s="46">
        <f>'FY 17 ORIGINAL Budget'!A70</f>
        <v>0</v>
      </c>
      <c r="B69" s="52"/>
      <c r="C69" s="48">
        <f>IF(B69=0,LOOKUP(A69,OBJECT!A:A,OBJECT!B:B),LOOKUP(B69,OBJECT!A:A,OBJECT!B:B))</f>
        <v>0</v>
      </c>
      <c r="D69" s="49"/>
      <c r="E69" s="49"/>
      <c r="F69" s="49"/>
      <c r="G69" s="44"/>
      <c r="H69" s="50">
        <f>'FY 17 ORIGINAL Budget'!G70</f>
        <v>0</v>
      </c>
      <c r="I69" s="51"/>
      <c r="J69" s="84">
        <f t="shared" si="0"/>
        <v>0</v>
      </c>
    </row>
    <row r="70" spans="1:10" ht="12.75">
      <c r="A70" s="127" t="str">
        <f>'FY 17 ORIGINAL Budget'!A71:G71</f>
        <v>Narrative:</v>
      </c>
      <c r="B70" s="128"/>
      <c r="C70" s="128"/>
      <c r="D70" s="128"/>
      <c r="E70" s="128"/>
      <c r="F70" s="128"/>
      <c r="G70" s="128"/>
      <c r="H70" s="129"/>
      <c r="I70" s="51"/>
      <c r="J70" s="85">
        <v>0</v>
      </c>
    </row>
    <row r="71" spans="1:10" ht="12.75">
      <c r="A71" s="46">
        <f>'FY 17 ORIGINAL Budget'!A72</f>
        <v>0</v>
      </c>
      <c r="B71" s="52"/>
      <c r="C71" s="48">
        <f>IF(B71=0,LOOKUP(A71,OBJECT!A:A,OBJECT!B:B),LOOKUP(B71,OBJECT!A:A,OBJECT!B:B))</f>
        <v>0</v>
      </c>
      <c r="D71" s="49"/>
      <c r="E71" s="49"/>
      <c r="F71" s="49"/>
      <c r="G71" s="44"/>
      <c r="H71" s="50">
        <f>'FY 17 ORIGINAL Budget'!G72</f>
        <v>0</v>
      </c>
      <c r="I71" s="51"/>
      <c r="J71" s="84">
        <f t="shared" si="0"/>
        <v>0</v>
      </c>
    </row>
    <row r="72" spans="1:10" ht="12.75">
      <c r="A72" s="127" t="str">
        <f>'FY 17 ORIGINAL Budget'!A73:G73</f>
        <v>Narrative:</v>
      </c>
      <c r="B72" s="128"/>
      <c r="C72" s="128"/>
      <c r="D72" s="128"/>
      <c r="E72" s="128"/>
      <c r="F72" s="128"/>
      <c r="G72" s="128"/>
      <c r="H72" s="129"/>
      <c r="I72" s="51"/>
      <c r="J72" s="85">
        <v>0</v>
      </c>
    </row>
    <row r="73" spans="1:10" ht="12.75">
      <c r="A73" s="46">
        <f>'FY 17 ORIGINAL Budget'!A74</f>
        <v>0</v>
      </c>
      <c r="B73" s="52"/>
      <c r="C73" s="48">
        <f>IF(B73=0,LOOKUP(A73,OBJECT!A:A,OBJECT!B:B),LOOKUP(B73,OBJECT!A:A,OBJECT!B:B))</f>
        <v>0</v>
      </c>
      <c r="D73" s="49"/>
      <c r="E73" s="49"/>
      <c r="F73" s="49"/>
      <c r="G73" s="44"/>
      <c r="H73" s="50">
        <f>'FY 17 ORIGINAL Budget'!G74</f>
        <v>0</v>
      </c>
      <c r="I73" s="51"/>
      <c r="J73" s="84">
        <f t="shared" si="0"/>
        <v>0</v>
      </c>
    </row>
    <row r="74" spans="1:10" ht="12.75">
      <c r="A74" s="127" t="str">
        <f>'FY 17 ORIGINAL Budget'!A75:G75</f>
        <v>Narrative:</v>
      </c>
      <c r="B74" s="128"/>
      <c r="C74" s="128"/>
      <c r="D74" s="128"/>
      <c r="E74" s="128"/>
      <c r="F74" s="128"/>
      <c r="G74" s="128"/>
      <c r="H74" s="129"/>
      <c r="I74" s="51"/>
      <c r="J74" s="85">
        <v>0</v>
      </c>
    </row>
    <row r="75" spans="1:10" ht="12.75">
      <c r="A75" s="46">
        <f>'FY 17 ORIGINAL Budget'!A76</f>
        <v>0</v>
      </c>
      <c r="B75" s="52"/>
      <c r="C75" s="48">
        <f>IF(B75=0,LOOKUP(A75,OBJECT!A:A,OBJECT!B:B),LOOKUP(B75,OBJECT!A:A,OBJECT!B:B))</f>
        <v>0</v>
      </c>
      <c r="D75" s="49"/>
      <c r="E75" s="49"/>
      <c r="F75" s="49"/>
      <c r="G75" s="44"/>
      <c r="H75" s="50">
        <f>'FY 17 ORIGINAL Budget'!G76</f>
        <v>0</v>
      </c>
      <c r="I75" s="51"/>
      <c r="J75" s="84">
        <f t="shared" si="0"/>
        <v>0</v>
      </c>
    </row>
    <row r="76" spans="1:10" ht="12.75">
      <c r="A76" s="127" t="str">
        <f>'FY 17 ORIGINAL Budget'!A77:G77</f>
        <v>Narrative:</v>
      </c>
      <c r="B76" s="128"/>
      <c r="C76" s="128"/>
      <c r="D76" s="128"/>
      <c r="E76" s="128"/>
      <c r="F76" s="128"/>
      <c r="G76" s="128"/>
      <c r="H76" s="129"/>
      <c r="I76" s="51"/>
      <c r="J76" s="85">
        <v>0</v>
      </c>
    </row>
    <row r="77" spans="1:10" ht="12.75">
      <c r="A77" s="46">
        <f>'FY 17 ORIGINAL Budget'!A78</f>
        <v>0</v>
      </c>
      <c r="B77" s="52"/>
      <c r="C77" s="48">
        <f>IF(B77=0,LOOKUP(A77,OBJECT!A:A,OBJECT!B:B),LOOKUP(B77,OBJECT!A:A,OBJECT!B:B))</f>
        <v>0</v>
      </c>
      <c r="D77" s="49"/>
      <c r="E77" s="49"/>
      <c r="F77" s="49"/>
      <c r="G77" s="44"/>
      <c r="H77" s="50">
        <f>'FY 17 ORIGINAL Budget'!G78</f>
        <v>0</v>
      </c>
      <c r="I77" s="51"/>
      <c r="J77" s="84">
        <f t="shared" si="0"/>
        <v>0</v>
      </c>
    </row>
    <row r="78" spans="1:10" ht="12.75">
      <c r="A78" s="127" t="str">
        <f>'FY 17 ORIGINAL Budget'!A79:G79</f>
        <v>Narrative:</v>
      </c>
      <c r="B78" s="128"/>
      <c r="C78" s="128"/>
      <c r="D78" s="128"/>
      <c r="E78" s="128"/>
      <c r="F78" s="128"/>
      <c r="G78" s="128"/>
      <c r="H78" s="129"/>
      <c r="I78" s="51"/>
      <c r="J78" s="85">
        <v>0</v>
      </c>
    </row>
    <row r="79" spans="1:10" ht="12.75">
      <c r="A79" s="46">
        <f>'FY 17 ORIGINAL Budget'!A80</f>
        <v>0</v>
      </c>
      <c r="B79" s="52"/>
      <c r="C79" s="48">
        <f>IF(B79=0,LOOKUP(A79,OBJECT!A:A,OBJECT!B:B),LOOKUP(B79,OBJECT!A:A,OBJECT!B:B))</f>
        <v>0</v>
      </c>
      <c r="D79" s="49"/>
      <c r="E79" s="49"/>
      <c r="F79" s="49"/>
      <c r="G79" s="44"/>
      <c r="H79" s="50">
        <f>'FY 17 ORIGINAL Budget'!G80</f>
        <v>0</v>
      </c>
      <c r="I79" s="51"/>
      <c r="J79" s="84">
        <f t="shared" si="0"/>
        <v>0</v>
      </c>
    </row>
    <row r="80" spans="1:10" ht="12.75">
      <c r="A80" s="127" t="str">
        <f>'FY 17 ORIGINAL Budget'!A81:G81</f>
        <v>Narrative:</v>
      </c>
      <c r="B80" s="128"/>
      <c r="C80" s="128"/>
      <c r="D80" s="128"/>
      <c r="E80" s="128"/>
      <c r="F80" s="128"/>
      <c r="G80" s="128"/>
      <c r="H80" s="129"/>
      <c r="I80" s="51"/>
      <c r="J80" s="85">
        <v>0</v>
      </c>
    </row>
    <row r="81" spans="1:10" ht="12.75">
      <c r="A81" s="46">
        <f>'FY 17 ORIGINAL Budget'!A82</f>
        <v>0</v>
      </c>
      <c r="B81" s="52"/>
      <c r="C81" s="48">
        <f>IF(B81=0,LOOKUP(A81,OBJECT!A:A,OBJECT!B:B),LOOKUP(B81,OBJECT!A:A,OBJECT!B:B))</f>
        <v>0</v>
      </c>
      <c r="D81" s="49"/>
      <c r="E81" s="49"/>
      <c r="F81" s="49"/>
      <c r="G81" s="44"/>
      <c r="H81" s="50">
        <f>'FY 17 ORIGINAL Budget'!G82</f>
        <v>0</v>
      </c>
      <c r="I81" s="51"/>
      <c r="J81" s="84">
        <f t="shared" si="0"/>
        <v>0</v>
      </c>
    </row>
    <row r="82" spans="1:10" ht="12.75">
      <c r="A82" s="127" t="str">
        <f>'FY 17 ORIGINAL Budget'!A83:G83</f>
        <v>Narrative:</v>
      </c>
      <c r="B82" s="128"/>
      <c r="C82" s="128"/>
      <c r="D82" s="128"/>
      <c r="E82" s="128"/>
      <c r="F82" s="128"/>
      <c r="G82" s="128"/>
      <c r="H82" s="129"/>
      <c r="I82" s="51"/>
      <c r="J82" s="85">
        <v>0</v>
      </c>
    </row>
    <row r="83" spans="1:10" ht="12.75">
      <c r="A83" s="46">
        <f>'FY 17 ORIGINAL Budget'!A84</f>
        <v>0</v>
      </c>
      <c r="B83" s="52"/>
      <c r="C83" s="48">
        <f>IF(B83=0,LOOKUP(A83,OBJECT!A:A,OBJECT!B:B),LOOKUP(B83,OBJECT!A:A,OBJECT!B:B))</f>
        <v>0</v>
      </c>
      <c r="D83" s="49"/>
      <c r="E83" s="49"/>
      <c r="F83" s="49"/>
      <c r="G83" s="44"/>
      <c r="H83" s="50">
        <f>'FY 17 ORIGINAL Budget'!G84</f>
        <v>0</v>
      </c>
      <c r="I83" s="51"/>
      <c r="J83" s="84">
        <f t="shared" si="0"/>
        <v>0</v>
      </c>
    </row>
    <row r="84" spans="1:10" ht="12.75">
      <c r="A84" s="127" t="str">
        <f>'FY 17 ORIGINAL Budget'!A85:G85</f>
        <v>Narrative:</v>
      </c>
      <c r="B84" s="128"/>
      <c r="C84" s="128"/>
      <c r="D84" s="128"/>
      <c r="E84" s="128"/>
      <c r="F84" s="128"/>
      <c r="G84" s="128"/>
      <c r="H84" s="129"/>
      <c r="I84" s="51"/>
      <c r="J84" s="85">
        <v>0</v>
      </c>
    </row>
    <row r="85" spans="1:10" ht="12.75">
      <c r="A85" s="46">
        <f>'FY 17 ORIGINAL Budget'!A86</f>
        <v>0</v>
      </c>
      <c r="B85" s="52"/>
      <c r="C85" s="48">
        <f>IF(B85=0,LOOKUP(A85,OBJECT!A:A,OBJECT!B:B),LOOKUP(B85,OBJECT!A:A,OBJECT!B:B))</f>
        <v>0</v>
      </c>
      <c r="D85" s="49"/>
      <c r="E85" s="49"/>
      <c r="F85" s="49"/>
      <c r="G85" s="44"/>
      <c r="H85" s="50">
        <f>'FY 17 ORIGINAL Budget'!G86</f>
        <v>0</v>
      </c>
      <c r="I85" s="51"/>
      <c r="J85" s="84">
        <f t="shared" si="0"/>
        <v>0</v>
      </c>
    </row>
    <row r="86" spans="1:10" ht="12.75">
      <c r="A86" s="127" t="str">
        <f>'FY 17 ORIGINAL Budget'!A87:G87</f>
        <v>Narrative:</v>
      </c>
      <c r="B86" s="128"/>
      <c r="C86" s="128"/>
      <c r="D86" s="128"/>
      <c r="E86" s="128"/>
      <c r="F86" s="128"/>
      <c r="G86" s="128"/>
      <c r="H86" s="129"/>
      <c r="I86" s="51"/>
      <c r="J86" s="85">
        <v>0</v>
      </c>
    </row>
    <row r="87" spans="1:10" ht="15.75">
      <c r="A87" s="53"/>
      <c r="B87" s="54"/>
      <c r="C87" s="54"/>
      <c r="D87" s="54"/>
      <c r="E87" s="55"/>
      <c r="F87" s="56" t="s">
        <v>2</v>
      </c>
      <c r="G87" s="57"/>
      <c r="H87" s="58">
        <f>'FY 17 ORIGINAL Budget'!G88</f>
        <v>77026.49999999999</v>
      </c>
      <c r="I87" s="59">
        <f>SUM(I5:I85)</f>
        <v>0</v>
      </c>
      <c r="J87" s="84">
        <f>SUM(J5:J85)</f>
        <v>-77026.49999999999</v>
      </c>
    </row>
  </sheetData>
  <sheetProtection password="CC26" sheet="1" formatRows="0" selectLockedCells="1"/>
  <mergeCells count="60">
    <mergeCell ref="C21:G21"/>
    <mergeCell ref="C23:G23"/>
    <mergeCell ref="C25:G25"/>
    <mergeCell ref="A22:H22"/>
    <mergeCell ref="A24:H24"/>
    <mergeCell ref="A54:H54"/>
    <mergeCell ref="A26:H26"/>
    <mergeCell ref="A28:H28"/>
    <mergeCell ref="A30:H30"/>
    <mergeCell ref="A32:H32"/>
    <mergeCell ref="A56:H56"/>
    <mergeCell ref="A58:H58"/>
    <mergeCell ref="A60:H60"/>
    <mergeCell ref="A62:H62"/>
    <mergeCell ref="A64:H64"/>
    <mergeCell ref="A66:H66"/>
    <mergeCell ref="A68:H68"/>
    <mergeCell ref="A70:H70"/>
    <mergeCell ref="A72:H72"/>
    <mergeCell ref="A74:H74"/>
    <mergeCell ref="A76:H76"/>
    <mergeCell ref="A78:H78"/>
    <mergeCell ref="A80:H80"/>
    <mergeCell ref="A82:H82"/>
    <mergeCell ref="A84:H84"/>
    <mergeCell ref="A86:H86"/>
    <mergeCell ref="D2:F2"/>
    <mergeCell ref="C11:G11"/>
    <mergeCell ref="C9:G9"/>
    <mergeCell ref="A6:H6"/>
    <mergeCell ref="A8:H8"/>
    <mergeCell ref="A10:H10"/>
    <mergeCell ref="A1:C1"/>
    <mergeCell ref="D1:F1"/>
    <mergeCell ref="G1:H1"/>
    <mergeCell ref="A2:C2"/>
    <mergeCell ref="G2:H2"/>
    <mergeCell ref="C13:G13"/>
    <mergeCell ref="A3:H3"/>
    <mergeCell ref="C4:G4"/>
    <mergeCell ref="C5:G5"/>
    <mergeCell ref="C7:G7"/>
    <mergeCell ref="A12:H12"/>
    <mergeCell ref="A14:H14"/>
    <mergeCell ref="A16:H16"/>
    <mergeCell ref="A18:H18"/>
    <mergeCell ref="A20:H20"/>
    <mergeCell ref="C15:G15"/>
    <mergeCell ref="C17:G17"/>
    <mergeCell ref="C19:G19"/>
    <mergeCell ref="A34:H34"/>
    <mergeCell ref="A36:H36"/>
    <mergeCell ref="A50:H50"/>
    <mergeCell ref="A52:H52"/>
    <mergeCell ref="A38:H38"/>
    <mergeCell ref="A40:H40"/>
    <mergeCell ref="A42:H42"/>
    <mergeCell ref="A44:H44"/>
    <mergeCell ref="A46:H46"/>
    <mergeCell ref="A48:H48"/>
  </mergeCells>
  <printOptions/>
  <pageMargins left="0.25" right="0.25" top="0.75" bottom="0.75" header="0.3" footer="0.3"/>
  <pageSetup horizontalDpi="360" verticalDpi="3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88"/>
  <sheetViews>
    <sheetView zoomScalePageLayoutView="0" workbookViewId="0" topLeftCell="A1">
      <selection activeCell="A47" sqref="A47:H47"/>
    </sheetView>
  </sheetViews>
  <sheetFormatPr defaultColWidth="9.140625" defaultRowHeight="12.75"/>
  <cols>
    <col min="1" max="2" width="17.28125" style="45" customWidth="1"/>
    <col min="3" max="6" width="9.140625" style="45" customWidth="1"/>
    <col min="7" max="7" width="6.140625" style="45" bestFit="1" customWidth="1"/>
    <col min="8" max="8" width="15.7109375" style="45" customWidth="1"/>
    <col min="9" max="9" width="18.421875" style="45" bestFit="1" customWidth="1"/>
    <col min="10" max="10" width="15.00390625" style="45" customWidth="1"/>
    <col min="11" max="16384" width="9.140625" style="45" customWidth="1"/>
  </cols>
  <sheetData>
    <row r="1" spans="1:9" ht="12.75">
      <c r="A1" s="119" t="s">
        <v>3</v>
      </c>
      <c r="B1" s="119"/>
      <c r="C1" s="119"/>
      <c r="D1" s="119" t="s">
        <v>4</v>
      </c>
      <c r="E1" s="119"/>
      <c r="F1" s="120"/>
      <c r="G1" s="141" t="s">
        <v>221</v>
      </c>
      <c r="H1" s="142"/>
      <c r="I1" s="61" t="s">
        <v>236</v>
      </c>
    </row>
    <row r="2" spans="1:9" ht="12.75">
      <c r="A2" s="121" t="str">
        <f>'Budget Change #1'!A2:C2</f>
        <v>Nelson</v>
      </c>
      <c r="B2" s="121"/>
      <c r="C2" s="120"/>
      <c r="D2" s="121" t="str">
        <f>'Budget Change #1'!D2:F2</f>
        <v>Team Up! </v>
      </c>
      <c r="E2" s="121"/>
      <c r="F2" s="121"/>
      <c r="G2" s="143">
        <f>IF(SUM(I6:I86)=0,H88,I88)</f>
        <v>0</v>
      </c>
      <c r="H2" s="144"/>
      <c r="I2" s="62"/>
    </row>
    <row r="3" spans="1:9" ht="12.75">
      <c r="A3" s="63"/>
      <c r="B3" s="63"/>
      <c r="C3" s="42"/>
      <c r="D3" s="63"/>
      <c r="E3" s="63"/>
      <c r="F3" s="63"/>
      <c r="G3" s="64"/>
      <c r="H3" s="64"/>
      <c r="I3" s="65"/>
    </row>
    <row r="4" spans="1:9" ht="12.75" customHeight="1">
      <c r="A4" s="131" t="s">
        <v>0</v>
      </c>
      <c r="B4" s="133" t="s">
        <v>243</v>
      </c>
      <c r="C4" s="135" t="s">
        <v>1</v>
      </c>
      <c r="D4" s="136"/>
      <c r="E4" s="136"/>
      <c r="F4" s="136"/>
      <c r="G4" s="137"/>
      <c r="H4" s="145" t="s">
        <v>242</v>
      </c>
      <c r="I4" s="130" t="s">
        <v>246</v>
      </c>
    </row>
    <row r="5" spans="1:10" ht="25.5" customHeight="1">
      <c r="A5" s="132"/>
      <c r="B5" s="134"/>
      <c r="C5" s="138"/>
      <c r="D5" s="139"/>
      <c r="E5" s="139"/>
      <c r="F5" s="139"/>
      <c r="G5" s="140"/>
      <c r="H5" s="146"/>
      <c r="I5" s="130"/>
      <c r="J5" s="38" t="s">
        <v>224</v>
      </c>
    </row>
    <row r="6" spans="1:10" ht="12.75">
      <c r="A6" s="46" t="str">
        <f>IF('Budget Change #1'!B5=0,'Budget Change #1'!A5,'Budget Change #1'!B5)</f>
        <v>130D</v>
      </c>
      <c r="B6" s="47"/>
      <c r="C6" s="116" t="str">
        <f>IF(B6=0,LOOKUP(A6,OBJECT!A:A,OBJECT!B:B),LOOKUP(B6,OBJECT!A:A,OBJECT!B:B))</f>
        <v>Other Classified Pay Coordinator</v>
      </c>
      <c r="D6" s="117"/>
      <c r="E6" s="117"/>
      <c r="F6" s="117"/>
      <c r="G6" s="118"/>
      <c r="H6" s="50">
        <f>IF('Budget Change #1'!J5&lt;&gt;0,'Budget Change #1'!I5,'Budget Change #1'!H5)</f>
        <v>0</v>
      </c>
      <c r="I6" s="51"/>
      <c r="J6" s="84">
        <f>I6-H6</f>
        <v>0</v>
      </c>
    </row>
    <row r="7" spans="1:10" s="71" customFormat="1" ht="12.75">
      <c r="A7" s="98" t="str">
        <f>'Budget Change #1'!A6</f>
        <v>Narrative: Total Employment contract 240 days paid at non-certified adminstrative level 2 Step 11 (28,764.00/186 days=  154.64 x 240 days = $37,113.60) Salary reflects 2 % state increase.
</v>
      </c>
      <c r="B7" s="99"/>
      <c r="C7" s="99"/>
      <c r="D7" s="99"/>
      <c r="E7" s="99"/>
      <c r="F7" s="99"/>
      <c r="G7" s="99"/>
      <c r="H7" s="100"/>
      <c r="I7" s="70"/>
      <c r="J7" s="86">
        <v>0</v>
      </c>
    </row>
    <row r="8" spans="1:10" s="71" customFormat="1" ht="12.75">
      <c r="A8" s="67">
        <f>IF('Budget Change #1'!B7=0,'Budget Change #1'!A7,'Budget Change #1'!B7)</f>
        <v>130</v>
      </c>
      <c r="B8" s="68"/>
      <c r="C8" s="147" t="str">
        <f>IF(B8=0,LOOKUP(A8,OBJECT!A:A,OBJECT!B:B),LOOKUP(B8,OBJECT!A:A,OBJECT!B:B))</f>
        <v>Classified Salaries</v>
      </c>
      <c r="D8" s="148"/>
      <c r="E8" s="148"/>
      <c r="F8" s="148"/>
      <c r="G8" s="149"/>
      <c r="H8" s="69">
        <f>IF('Budget Change #1'!J7&lt;&gt;0,'Budget Change #1'!I7,'Budget Change #1'!H7)</f>
        <v>0</v>
      </c>
      <c r="I8" s="70"/>
      <c r="J8" s="87">
        <f aca="true" t="shared" si="0" ref="J8:J88">I8-H8</f>
        <v>0</v>
      </c>
    </row>
    <row r="9" spans="1:10" s="71" customFormat="1" ht="12.75">
      <c r="A9" s="98" t="str">
        <f>'Budget Change #1'!A8</f>
        <v>Narrative:Total employment contract of 183 days at grade 4, Step 11 for 7.5 hours a day. ( $13.73 per hour x 7.5 hours a day =$102. 97 x 183 = $18,844.42). Salary reflects 2% state increase.</v>
      </c>
      <c r="B9" s="99"/>
      <c r="C9" s="99"/>
      <c r="D9" s="99"/>
      <c r="E9" s="99"/>
      <c r="F9" s="99"/>
      <c r="G9" s="99"/>
      <c r="H9" s="100"/>
      <c r="I9" s="70"/>
      <c r="J9" s="86">
        <v>0</v>
      </c>
    </row>
    <row r="10" spans="1:10" s="71" customFormat="1" ht="12.75">
      <c r="A10" s="67">
        <f>IF('Budget Change #1'!B9=0,'Budget Change #1'!A9,'Budget Change #1'!B9)</f>
        <v>211</v>
      </c>
      <c r="B10" s="68"/>
      <c r="C10" s="147" t="str">
        <f>IF(B10=0,LOOKUP(A10,OBJECT!A:A,OBJECT!B:B),LOOKUP(B10,OBJECT!A:A,OBJECT!B:B))</f>
        <v>Life Insurance</v>
      </c>
      <c r="D10" s="148"/>
      <c r="E10" s="148"/>
      <c r="F10" s="148"/>
      <c r="G10" s="149"/>
      <c r="H10" s="69">
        <f>IF('Budget Change #1'!J9&lt;&gt;0,'Budget Change #1'!I9,'Budget Change #1'!H9)</f>
        <v>0</v>
      </c>
      <c r="I10" s="70"/>
      <c r="J10" s="87">
        <f t="shared" si="0"/>
        <v>0</v>
      </c>
    </row>
    <row r="11" spans="1:10" s="71" customFormat="1" ht="12.75">
      <c r="A11" s="98" t="str">
        <f>'Budget Change #1'!A10</f>
        <v>Narrative: Total amount per month of $1.25 per employee. 2 employees x 12 months= $30,.00
</v>
      </c>
      <c r="B11" s="99"/>
      <c r="C11" s="99"/>
      <c r="D11" s="99"/>
      <c r="E11" s="99"/>
      <c r="F11" s="99"/>
      <c r="G11" s="99"/>
      <c r="H11" s="100"/>
      <c r="I11" s="70"/>
      <c r="J11" s="86">
        <v>0</v>
      </c>
    </row>
    <row r="12" spans="1:10" s="71" customFormat="1" ht="12.75">
      <c r="A12" s="67">
        <f>IF('Budget Change #1'!B11=0,'Budget Change #1'!A11,'Budget Change #1'!B11)</f>
        <v>221</v>
      </c>
      <c r="B12" s="68"/>
      <c r="C12" s="147" t="str">
        <f>IF(B12=0,LOOKUP(A12,OBJECT!A:A,OBJECT!B:B),LOOKUP(B12,OBJECT!A:A,OBJECT!B:B))</f>
        <v>Employer FICA Contribution</v>
      </c>
      <c r="D12" s="148"/>
      <c r="E12" s="148"/>
      <c r="F12" s="148"/>
      <c r="G12" s="149"/>
      <c r="H12" s="69">
        <f>IF('Budget Change #1'!J11&lt;&gt;0,'Budget Change #1'!I11,'Budget Change #1'!H11)</f>
        <v>0</v>
      </c>
      <c r="I12" s="70"/>
      <c r="J12" s="87">
        <f t="shared" si="0"/>
        <v>0</v>
      </c>
    </row>
    <row r="13" spans="1:10" s="71" customFormat="1" ht="12.75">
      <c r="A13" s="98" t="str">
        <f>'Budget Change #1'!A12</f>
        <v>Narrative: FRYSC salary of one coordinator and one full time assistant ( $57,077.17 x .062= $3,538.78</v>
      </c>
      <c r="B13" s="99"/>
      <c r="C13" s="99"/>
      <c r="D13" s="99"/>
      <c r="E13" s="99"/>
      <c r="F13" s="99"/>
      <c r="G13" s="99"/>
      <c r="H13" s="100"/>
      <c r="I13" s="70"/>
      <c r="J13" s="86">
        <v>0</v>
      </c>
    </row>
    <row r="14" spans="1:10" s="71" customFormat="1" ht="12.75">
      <c r="A14" s="67">
        <f>IF('Budget Change #1'!B13=0,'Budget Change #1'!A13,'Budget Change #1'!B13)</f>
        <v>222</v>
      </c>
      <c r="B14" s="68"/>
      <c r="C14" s="147" t="str">
        <f>IF(B14=0,LOOKUP(A14,OBJECT!A:A,OBJECT!B:B),LOOKUP(B14,OBJECT!A:A,OBJECT!B:B))</f>
        <v>Employer Medicare Contribution</v>
      </c>
      <c r="D14" s="148"/>
      <c r="E14" s="148"/>
      <c r="F14" s="148"/>
      <c r="G14" s="149"/>
      <c r="H14" s="69">
        <f>IF('Budget Change #1'!J13&lt;&gt;0,'Budget Change #1'!I13,'Budget Change #1'!H13)</f>
        <v>0</v>
      </c>
      <c r="I14" s="70"/>
      <c r="J14" s="87">
        <f t="shared" si="0"/>
        <v>0</v>
      </c>
    </row>
    <row r="15" spans="1:10" s="71" customFormat="1" ht="12.75">
      <c r="A15" s="98" t="str">
        <f>'Budget Change #1'!A14</f>
        <v>Narrative: .0145 x FRYSC salaries of $57,077.17 = $827.61</v>
      </c>
      <c r="B15" s="99"/>
      <c r="C15" s="99"/>
      <c r="D15" s="99"/>
      <c r="E15" s="99"/>
      <c r="F15" s="99"/>
      <c r="G15" s="99"/>
      <c r="H15" s="100"/>
      <c r="I15" s="70"/>
      <c r="J15" s="86">
        <v>0</v>
      </c>
    </row>
    <row r="16" spans="1:10" s="71" customFormat="1" ht="12.75">
      <c r="A16" s="67">
        <f>IF('Budget Change #1'!B15=0,'Budget Change #1'!A15,'Budget Change #1'!B15)</f>
        <v>232</v>
      </c>
      <c r="B16" s="68"/>
      <c r="C16" s="147" t="str">
        <f>IF(B16=0,LOOKUP(A16,OBJECT!A:A,OBJECT!B:B),LOOKUP(B16,OBJECT!A:A,OBJECT!B:B))</f>
        <v>County Employees Retirement System (CERS)</v>
      </c>
      <c r="D16" s="148"/>
      <c r="E16" s="148"/>
      <c r="F16" s="148"/>
      <c r="G16" s="149"/>
      <c r="H16" s="69">
        <f>IF('Budget Change #1'!J15&lt;&gt;0,'Budget Change #1'!I15,'Budget Change #1'!H15)</f>
        <v>0</v>
      </c>
      <c r="I16" s="70"/>
      <c r="J16" s="87">
        <f t="shared" si="0"/>
        <v>0</v>
      </c>
    </row>
    <row r="17" spans="1:10" s="71" customFormat="1" ht="12.75">
      <c r="A17" s="98" t="str">
        <f>'Budget Change #1'!A16</f>
        <v>Narrative: .1868 x  Coordinator and full time assistant ( $57,077.17 = $10,616.35)</v>
      </c>
      <c r="B17" s="99"/>
      <c r="C17" s="99"/>
      <c r="D17" s="99"/>
      <c r="E17" s="99"/>
      <c r="F17" s="99"/>
      <c r="G17" s="99"/>
      <c r="H17" s="100"/>
      <c r="I17" s="70"/>
      <c r="J17" s="86">
        <v>0</v>
      </c>
    </row>
    <row r="18" spans="1:10" s="71" customFormat="1" ht="12.75">
      <c r="A18" s="67">
        <f>IF('Budget Change #1'!B17=0,'Budget Change #1'!A17,'Budget Change #1'!B17)</f>
        <v>253</v>
      </c>
      <c r="B18" s="68"/>
      <c r="C18" s="147" t="str">
        <f>IF(B18=0,LOOKUP(A18,OBJECT!A:A,OBJECT!B:B),LOOKUP(B18,OBJECT!A:A,OBJECT!B:B))</f>
        <v>KSBA Unemployment Insurance</v>
      </c>
      <c r="D18" s="148"/>
      <c r="E18" s="148"/>
      <c r="F18" s="148"/>
      <c r="G18" s="149"/>
      <c r="H18" s="69">
        <f>IF('Budget Change #1'!J17&lt;&gt;0,'Budget Change #1'!I17,'Budget Change #1'!H17)</f>
        <v>0</v>
      </c>
      <c r="I18" s="70"/>
      <c r="J18" s="87">
        <f t="shared" si="0"/>
        <v>0</v>
      </c>
    </row>
    <row r="19" spans="1:10" s="71" customFormat="1" ht="12.75">
      <c r="A19" s="98" t="str">
        <f>'Budget Change #1'!A18</f>
        <v>Narrative: $67.20 per employee yearly for coordinator and assistant</v>
      </c>
      <c r="B19" s="99"/>
      <c r="C19" s="99"/>
      <c r="D19" s="99"/>
      <c r="E19" s="99"/>
      <c r="F19" s="99"/>
      <c r="G19" s="99"/>
      <c r="H19" s="100"/>
      <c r="I19" s="70"/>
      <c r="J19" s="86">
        <v>0</v>
      </c>
    </row>
    <row r="20" spans="1:10" s="71" customFormat="1" ht="12.75">
      <c r="A20" s="67">
        <f>IF('Budget Change #1'!B19=0,'Budget Change #1'!A19,'Budget Change #1'!B19)</f>
        <v>260</v>
      </c>
      <c r="B20" s="68"/>
      <c r="C20" s="147" t="str">
        <f>IF(B20=0,LOOKUP(A20,OBJECT!A:A,OBJECT!B:B),LOOKUP(B20,OBJECT!A:A,OBJECT!B:B))</f>
        <v>Workers' Compensation Insurance</v>
      </c>
      <c r="D20" s="148"/>
      <c r="E20" s="148"/>
      <c r="F20" s="148"/>
      <c r="G20" s="149"/>
      <c r="H20" s="69">
        <f>IF('Budget Change #1'!J19&lt;&gt;0,'Budget Change #1'!I19,'Budget Change #1'!H19)</f>
        <v>0</v>
      </c>
      <c r="I20" s="70"/>
      <c r="J20" s="87">
        <f t="shared" si="0"/>
        <v>0</v>
      </c>
    </row>
    <row r="21" spans="1:10" s="71" customFormat="1" ht="12.75">
      <c r="A21" s="98" t="str">
        <f>'Budget Change #1'!A20</f>
        <v>Narrative: .002 x FRYSC salaries ($57,077.17=$114.15)</v>
      </c>
      <c r="B21" s="99"/>
      <c r="C21" s="99"/>
      <c r="D21" s="99"/>
      <c r="E21" s="99"/>
      <c r="F21" s="99"/>
      <c r="G21" s="99"/>
      <c r="H21" s="100"/>
      <c r="I21" s="70"/>
      <c r="J21" s="86">
        <v>0</v>
      </c>
    </row>
    <row r="22" spans="1:10" s="71" customFormat="1" ht="12.75">
      <c r="A22" s="67">
        <f>IF('Budget Change #1'!B21=0,'Budget Change #1'!A21,'Budget Change #1'!B21)</f>
        <v>338</v>
      </c>
      <c r="B22" s="68"/>
      <c r="C22" s="147" t="str">
        <f>IF(B22=0,LOOKUP(A22,OBJECT!A:A,OBJECT!B:B),LOOKUP(B22,OBJECT!A:A,OBJECT!B:B))</f>
        <v>Registration Fees</v>
      </c>
      <c r="D22" s="148"/>
      <c r="E22" s="148"/>
      <c r="F22" s="148"/>
      <c r="G22" s="149"/>
      <c r="H22" s="69">
        <f>IF('Budget Change #1'!J21&lt;&gt;0,'Budget Change #1'!I21,'Budget Change #1'!H21)</f>
        <v>0</v>
      </c>
      <c r="I22" s="70"/>
      <c r="J22" s="87">
        <f t="shared" si="0"/>
        <v>0</v>
      </c>
    </row>
    <row r="23" spans="1:10" s="71" customFormat="1" ht="12.75">
      <c r="A23" s="98" t="str">
        <f>'Budget Change #1'!A22</f>
        <v>Narrative: Professional membership in FRYSC Coalition and registration for Fall Institute for continued training and development of Coordinator.</v>
      </c>
      <c r="B23" s="99"/>
      <c r="C23" s="99"/>
      <c r="D23" s="99"/>
      <c r="E23" s="99"/>
      <c r="F23" s="99"/>
      <c r="G23" s="99"/>
      <c r="H23" s="100"/>
      <c r="I23" s="70"/>
      <c r="J23" s="86">
        <v>0</v>
      </c>
    </row>
    <row r="24" spans="1:10" s="71" customFormat="1" ht="12.75">
      <c r="A24" s="67">
        <f>IF('Budget Change #1'!B23=0,'Budget Change #1'!A23,'Budget Change #1'!B23)</f>
        <v>349</v>
      </c>
      <c r="B24" s="68"/>
      <c r="C24" s="147" t="str">
        <f>IF(B24=0,LOOKUP(A24,OBJECT!A:A,OBJECT!B:B),LOOKUP(B24,OBJECT!A:A,OBJECT!B:B))</f>
        <v>Other Professional Services    </v>
      </c>
      <c r="D24" s="148"/>
      <c r="E24" s="148"/>
      <c r="F24" s="148"/>
      <c r="G24" s="149"/>
      <c r="H24" s="69">
        <f>IF('Budget Change #1'!J23&lt;&gt;0,'Budget Change #1'!I23,'Budget Change #1'!H23)</f>
        <v>0</v>
      </c>
      <c r="I24" s="70"/>
      <c r="J24" s="87">
        <f t="shared" si="0"/>
        <v>0</v>
      </c>
    </row>
    <row r="25" spans="1:10" s="71" customFormat="1" ht="12.75">
      <c r="A25" s="98">
        <f>'Budget Change #1'!A24</f>
        <v>0</v>
      </c>
      <c r="B25" s="99"/>
      <c r="C25" s="99"/>
      <c r="D25" s="99"/>
      <c r="E25" s="99"/>
      <c r="F25" s="99"/>
      <c r="G25" s="99"/>
      <c r="H25" s="100"/>
      <c r="I25" s="70"/>
      <c r="J25" s="86">
        <v>0</v>
      </c>
    </row>
    <row r="26" spans="1:10" s="71" customFormat="1" ht="12.75">
      <c r="A26" s="67">
        <f>IF('Budget Change #1'!B25=0,'Budget Change #1'!A25,'Budget Change #1'!B25)</f>
        <v>0</v>
      </c>
      <c r="B26" s="68"/>
      <c r="C26" s="147">
        <f>IF(B26=0,LOOKUP(A26,OBJECT!A:A,OBJECT!B:B),LOOKUP(B26,OBJECT!A:A,OBJECT!B:B))</f>
        <v>0</v>
      </c>
      <c r="D26" s="148"/>
      <c r="E26" s="148"/>
      <c r="F26" s="148"/>
      <c r="G26" s="149"/>
      <c r="H26" s="69">
        <f>IF('Budget Change #1'!J25&lt;&gt;0,'Budget Change #1'!I25,'Budget Change #1'!H25)</f>
        <v>0</v>
      </c>
      <c r="I26" s="70"/>
      <c r="J26" s="87">
        <f t="shared" si="0"/>
        <v>0</v>
      </c>
    </row>
    <row r="27" spans="1:10" s="71" customFormat="1" ht="12.75">
      <c r="A27" s="98" t="str">
        <f>'Budget Change #1'!A26</f>
        <v>Narrative: </v>
      </c>
      <c r="B27" s="99"/>
      <c r="C27" s="99"/>
      <c r="D27" s="99"/>
      <c r="E27" s="99"/>
      <c r="F27" s="99"/>
      <c r="G27" s="99"/>
      <c r="H27" s="100"/>
      <c r="I27" s="70"/>
      <c r="J27" s="86">
        <v>0</v>
      </c>
    </row>
    <row r="28" spans="1:10" s="71" customFormat="1" ht="12.75">
      <c r="A28" s="67">
        <f>IF('Budget Change #1'!B27=0,'Budget Change #1'!A27,'Budget Change #1'!B27)</f>
        <v>0</v>
      </c>
      <c r="B28" s="68"/>
      <c r="C28" s="147">
        <f>IF(B28=0,LOOKUP(A28,OBJECT!A:A,OBJECT!B:B),LOOKUP(B28,OBJECT!A:A,OBJECT!B:B))</f>
        <v>0</v>
      </c>
      <c r="D28" s="148"/>
      <c r="E28" s="148"/>
      <c r="F28" s="148"/>
      <c r="G28" s="149"/>
      <c r="H28" s="69">
        <f>IF('Budget Change #1'!J27&lt;&gt;0,'Budget Change #1'!I27,'Budget Change #1'!H27)</f>
        <v>0</v>
      </c>
      <c r="I28" s="70"/>
      <c r="J28" s="87">
        <f t="shared" si="0"/>
        <v>0</v>
      </c>
    </row>
    <row r="29" spans="1:10" s="71" customFormat="1" ht="12.75">
      <c r="A29" s="98" t="str">
        <f>'Budget Change #1'!A28</f>
        <v>Narrative: </v>
      </c>
      <c r="B29" s="99"/>
      <c r="C29" s="99"/>
      <c r="D29" s="99"/>
      <c r="E29" s="99"/>
      <c r="F29" s="99"/>
      <c r="G29" s="99"/>
      <c r="H29" s="100"/>
      <c r="I29" s="70"/>
      <c r="J29" s="86">
        <v>0</v>
      </c>
    </row>
    <row r="30" spans="1:10" s="71" customFormat="1" ht="12.75">
      <c r="A30" s="67">
        <f>IF('Budget Change #1'!B29=0,'Budget Change #1'!A29,'Budget Change #1'!B29)</f>
        <v>0</v>
      </c>
      <c r="B30" s="68"/>
      <c r="C30" s="147">
        <f>IF(B30=0,LOOKUP(A30,OBJECT!A:A,OBJECT!B:B),LOOKUP(B30,OBJECT!A:A,OBJECT!B:B))</f>
        <v>0</v>
      </c>
      <c r="D30" s="148"/>
      <c r="E30" s="148"/>
      <c r="F30" s="148"/>
      <c r="G30" s="149"/>
      <c r="H30" s="69">
        <f>IF('Budget Change #1'!J29&lt;&gt;0,'Budget Change #1'!I29,'Budget Change #1'!H29)</f>
        <v>0</v>
      </c>
      <c r="I30" s="70"/>
      <c r="J30" s="87">
        <f t="shared" si="0"/>
        <v>0</v>
      </c>
    </row>
    <row r="31" spans="1:10" s="71" customFormat="1" ht="12.75">
      <c r="A31" s="98" t="str">
        <f>'Budget Change #1'!A30</f>
        <v>Narrative: </v>
      </c>
      <c r="B31" s="99"/>
      <c r="C31" s="99"/>
      <c r="D31" s="99"/>
      <c r="E31" s="99"/>
      <c r="F31" s="99"/>
      <c r="G31" s="99"/>
      <c r="H31" s="100"/>
      <c r="I31" s="70"/>
      <c r="J31" s="86">
        <v>0</v>
      </c>
    </row>
    <row r="32" spans="1:10" s="71" customFormat="1" ht="12.75">
      <c r="A32" s="67">
        <f>IF('Budget Change #1'!B31=0,'Budget Change #1'!A31,'Budget Change #1'!B31)</f>
        <v>0</v>
      </c>
      <c r="B32" s="68"/>
      <c r="C32" s="147">
        <f>IF(B32=0,LOOKUP(A32,OBJECT!A:A,OBJECT!B:B),LOOKUP(B32,OBJECT!A:A,OBJECT!B:B))</f>
        <v>0</v>
      </c>
      <c r="D32" s="148"/>
      <c r="E32" s="148"/>
      <c r="F32" s="148"/>
      <c r="G32" s="149"/>
      <c r="H32" s="69">
        <f>IF('Budget Change #1'!J31&lt;&gt;0,'Budget Change #1'!I31,'Budget Change #1'!H31)</f>
        <v>0</v>
      </c>
      <c r="I32" s="70"/>
      <c r="J32" s="87">
        <f t="shared" si="0"/>
        <v>0</v>
      </c>
    </row>
    <row r="33" spans="1:10" s="71" customFormat="1" ht="12.75">
      <c r="A33" s="98" t="str">
        <f>'Budget Change #1'!A32</f>
        <v>Narrative: </v>
      </c>
      <c r="B33" s="99"/>
      <c r="C33" s="99"/>
      <c r="D33" s="99"/>
      <c r="E33" s="99"/>
      <c r="F33" s="99"/>
      <c r="G33" s="99"/>
      <c r="H33" s="100"/>
      <c r="I33" s="70"/>
      <c r="J33" s="86">
        <v>0</v>
      </c>
    </row>
    <row r="34" spans="1:10" s="71" customFormat="1" ht="12.75">
      <c r="A34" s="67">
        <f>IF('Budget Change #1'!B33=0,'Budget Change #1'!A33,'Budget Change #1'!B33)</f>
        <v>0</v>
      </c>
      <c r="B34" s="68"/>
      <c r="C34" s="147">
        <f>IF(B34=0,LOOKUP(A34,OBJECT!A:A,OBJECT!B:B),LOOKUP(B34,OBJECT!A:A,OBJECT!B:B))</f>
        <v>0</v>
      </c>
      <c r="D34" s="148"/>
      <c r="E34" s="148"/>
      <c r="F34" s="148"/>
      <c r="G34" s="149"/>
      <c r="H34" s="69">
        <f>IF('Budget Change #1'!J33&lt;&gt;0,'Budget Change #1'!I33,'Budget Change #1'!H33)</f>
        <v>0</v>
      </c>
      <c r="I34" s="70"/>
      <c r="J34" s="87">
        <f t="shared" si="0"/>
        <v>0</v>
      </c>
    </row>
    <row r="35" spans="1:10" s="71" customFormat="1" ht="12.75">
      <c r="A35" s="98" t="str">
        <f>'Budget Change #1'!A34</f>
        <v>Narrative: </v>
      </c>
      <c r="B35" s="99"/>
      <c r="C35" s="99"/>
      <c r="D35" s="99"/>
      <c r="E35" s="99"/>
      <c r="F35" s="99"/>
      <c r="G35" s="99"/>
      <c r="H35" s="100"/>
      <c r="I35" s="70"/>
      <c r="J35" s="86">
        <v>0</v>
      </c>
    </row>
    <row r="36" spans="1:10" s="71" customFormat="1" ht="12.75">
      <c r="A36" s="67">
        <f>IF('Budget Change #1'!B35=0,'Budget Change #1'!A35,'Budget Change #1'!B35)</f>
        <v>0</v>
      </c>
      <c r="B36" s="68"/>
      <c r="C36" s="147">
        <f>IF(B36=0,LOOKUP(A36,OBJECT!A:A,OBJECT!B:B),LOOKUP(B36,OBJECT!A:A,OBJECT!B:B))</f>
        <v>0</v>
      </c>
      <c r="D36" s="148"/>
      <c r="E36" s="148"/>
      <c r="F36" s="148"/>
      <c r="G36" s="149"/>
      <c r="H36" s="69">
        <f>IF('Budget Change #1'!J35&lt;&gt;0,'Budget Change #1'!I35,'Budget Change #1'!H35)</f>
        <v>0</v>
      </c>
      <c r="I36" s="70"/>
      <c r="J36" s="87">
        <f t="shared" si="0"/>
        <v>0</v>
      </c>
    </row>
    <row r="37" spans="1:10" s="71" customFormat="1" ht="12.75">
      <c r="A37" s="98" t="str">
        <f>'Budget Change #1'!A36</f>
        <v>Narrative: </v>
      </c>
      <c r="B37" s="99"/>
      <c r="C37" s="99"/>
      <c r="D37" s="99"/>
      <c r="E37" s="99"/>
      <c r="F37" s="99"/>
      <c r="G37" s="99"/>
      <c r="H37" s="100"/>
      <c r="I37" s="70"/>
      <c r="J37" s="86">
        <v>0</v>
      </c>
    </row>
    <row r="38" spans="1:10" s="71" customFormat="1" ht="12.75">
      <c r="A38" s="67">
        <f>IF('Budget Change #1'!B37=0,'Budget Change #1'!A37,'Budget Change #1'!B37)</f>
        <v>0</v>
      </c>
      <c r="B38" s="68"/>
      <c r="C38" s="147">
        <f>IF(B38=0,LOOKUP(A38,OBJECT!A:A,OBJECT!B:B),LOOKUP(B38,OBJECT!A:A,OBJECT!B:B))</f>
        <v>0</v>
      </c>
      <c r="D38" s="148"/>
      <c r="E38" s="148"/>
      <c r="F38" s="148"/>
      <c r="G38" s="149"/>
      <c r="H38" s="69">
        <f>IF('Budget Change #1'!J37&lt;&gt;0,'Budget Change #1'!I37,'Budget Change #1'!H37)</f>
        <v>0</v>
      </c>
      <c r="I38" s="70"/>
      <c r="J38" s="87">
        <f t="shared" si="0"/>
        <v>0</v>
      </c>
    </row>
    <row r="39" spans="1:10" s="71" customFormat="1" ht="12.75">
      <c r="A39" s="98" t="str">
        <f>'Budget Change #1'!A38</f>
        <v>Narrative : </v>
      </c>
      <c r="B39" s="99"/>
      <c r="C39" s="99"/>
      <c r="D39" s="99"/>
      <c r="E39" s="99"/>
      <c r="F39" s="99"/>
      <c r="G39" s="99"/>
      <c r="H39" s="100"/>
      <c r="I39" s="70"/>
      <c r="J39" s="86">
        <v>0</v>
      </c>
    </row>
    <row r="40" spans="1:10" s="71" customFormat="1" ht="12.75">
      <c r="A40" s="67">
        <f>IF('Budget Change #1'!B39=0,'Budget Change #1'!A39,'Budget Change #1'!B39)</f>
        <v>0</v>
      </c>
      <c r="B40" s="68"/>
      <c r="C40" s="147">
        <f>IF(B40=0,LOOKUP(A40,OBJECT!A:A,OBJECT!B:B),LOOKUP(B40,OBJECT!A:A,OBJECT!B:B))</f>
        <v>0</v>
      </c>
      <c r="D40" s="148"/>
      <c r="E40" s="148"/>
      <c r="F40" s="148"/>
      <c r="G40" s="149"/>
      <c r="H40" s="69">
        <f>IF('Budget Change #1'!J39&lt;&gt;0,'Budget Change #1'!I39,'Budget Change #1'!H39)</f>
        <v>0</v>
      </c>
      <c r="I40" s="70"/>
      <c r="J40" s="87">
        <f t="shared" si="0"/>
        <v>0</v>
      </c>
    </row>
    <row r="41" spans="1:10" s="71" customFormat="1" ht="12.75">
      <c r="A41" s="98" t="s">
        <v>252</v>
      </c>
      <c r="B41" s="99"/>
      <c r="C41" s="99"/>
      <c r="D41" s="99"/>
      <c r="E41" s="99"/>
      <c r="F41" s="99"/>
      <c r="G41" s="99"/>
      <c r="H41" s="100"/>
      <c r="I41" s="70"/>
      <c r="J41" s="86">
        <v>0</v>
      </c>
    </row>
    <row r="42" spans="1:10" s="71" customFormat="1" ht="12.75">
      <c r="A42" s="67">
        <f>IF('Budget Change #1'!B41=0,'Budget Change #1'!A41,'Budget Change #1'!B41)</f>
        <v>0</v>
      </c>
      <c r="B42" s="68"/>
      <c r="C42" s="147">
        <f>IF(B42=0,LOOKUP(A42,OBJECT!A:A,OBJECT!B:B),LOOKUP(B42,OBJECT!A:A,OBJECT!B:B))</f>
        <v>0</v>
      </c>
      <c r="D42" s="148"/>
      <c r="E42" s="148"/>
      <c r="F42" s="148"/>
      <c r="G42" s="149"/>
      <c r="H42" s="69">
        <f>IF('Budget Change #1'!J41&lt;&gt;0,'Budget Change #1'!I41,'Budget Change #1'!H41)</f>
        <v>0</v>
      </c>
      <c r="I42" s="70"/>
      <c r="J42" s="87">
        <f t="shared" si="0"/>
        <v>0</v>
      </c>
    </row>
    <row r="43" spans="1:10" s="71" customFormat="1" ht="12.75">
      <c r="A43" s="98" t="s">
        <v>252</v>
      </c>
      <c r="B43" s="99"/>
      <c r="C43" s="99"/>
      <c r="D43" s="99"/>
      <c r="E43" s="99"/>
      <c r="F43" s="99"/>
      <c r="G43" s="99"/>
      <c r="H43" s="100"/>
      <c r="I43" s="70"/>
      <c r="J43" s="86">
        <v>0</v>
      </c>
    </row>
    <row r="44" spans="1:10" s="71" customFormat="1" ht="12.75">
      <c r="A44" s="67">
        <f>IF('Budget Change #1'!B43=0,'Budget Change #1'!A43,'Budget Change #1'!B43)</f>
        <v>0</v>
      </c>
      <c r="B44" s="68"/>
      <c r="C44" s="147">
        <f>IF(B44=0,LOOKUP(A44,OBJECT!A:A,OBJECT!B:B),LOOKUP(B44,OBJECT!A:A,OBJECT!B:B))</f>
        <v>0</v>
      </c>
      <c r="D44" s="148"/>
      <c r="E44" s="148"/>
      <c r="F44" s="148"/>
      <c r="G44" s="149"/>
      <c r="H44" s="69">
        <f>IF('Budget Change #1'!J43&lt;&gt;0,'Budget Change #1'!I43,'Budget Change #1'!H43)</f>
        <v>0</v>
      </c>
      <c r="I44" s="70"/>
      <c r="J44" s="87">
        <f t="shared" si="0"/>
        <v>0</v>
      </c>
    </row>
    <row r="45" spans="1:10" s="71" customFormat="1" ht="12.75">
      <c r="A45" s="98" t="s">
        <v>252</v>
      </c>
      <c r="B45" s="99"/>
      <c r="C45" s="99"/>
      <c r="D45" s="99"/>
      <c r="E45" s="99"/>
      <c r="F45" s="99"/>
      <c r="G45" s="99"/>
      <c r="H45" s="100"/>
      <c r="I45" s="70"/>
      <c r="J45" s="86">
        <v>0</v>
      </c>
    </row>
    <row r="46" spans="1:10" s="71" customFormat="1" ht="12.75">
      <c r="A46" s="67">
        <f>IF('Budget Change #1'!B45=0,'Budget Change #1'!A45,'Budget Change #1'!B45)</f>
        <v>0</v>
      </c>
      <c r="B46" s="68"/>
      <c r="C46" s="147">
        <f>IF(B46=0,LOOKUP(A46,OBJECT!A:A,OBJECT!B:B),LOOKUP(B46,OBJECT!A:A,OBJECT!B:B))</f>
        <v>0</v>
      </c>
      <c r="D46" s="148"/>
      <c r="E46" s="148"/>
      <c r="F46" s="148"/>
      <c r="G46" s="149"/>
      <c r="H46" s="69">
        <f>IF('Budget Change #1'!J45&lt;&gt;0,'Budget Change #1'!I45,'Budget Change #1'!H45)</f>
        <v>0</v>
      </c>
      <c r="I46" s="70"/>
      <c r="J46" s="87">
        <f t="shared" si="0"/>
        <v>0</v>
      </c>
    </row>
    <row r="47" spans="1:10" s="71" customFormat="1" ht="12.75">
      <c r="A47" s="98" t="s">
        <v>252</v>
      </c>
      <c r="B47" s="99"/>
      <c r="C47" s="99"/>
      <c r="D47" s="99"/>
      <c r="E47" s="99"/>
      <c r="F47" s="99"/>
      <c r="G47" s="99"/>
      <c r="H47" s="100"/>
      <c r="I47" s="70"/>
      <c r="J47" s="86">
        <v>0</v>
      </c>
    </row>
    <row r="48" spans="1:10" s="71" customFormat="1" ht="12.75">
      <c r="A48" s="67">
        <f>IF('Budget Change #1'!B47=0,'Budget Change #1'!A47,'Budget Change #1'!B47)</f>
        <v>0</v>
      </c>
      <c r="B48" s="68"/>
      <c r="C48" s="147">
        <f>IF(B48=0,LOOKUP(A48,OBJECT!A:A,OBJECT!B:B),LOOKUP(B48,OBJECT!A:A,OBJECT!B:B))</f>
        <v>0</v>
      </c>
      <c r="D48" s="148"/>
      <c r="E48" s="148"/>
      <c r="F48" s="148"/>
      <c r="G48" s="149"/>
      <c r="H48" s="69">
        <f>IF('Budget Change #1'!J47&lt;&gt;0,'Budget Change #1'!I47,'Budget Change #1'!H47)</f>
        <v>0</v>
      </c>
      <c r="I48" s="70"/>
      <c r="J48" s="87">
        <f t="shared" si="0"/>
        <v>0</v>
      </c>
    </row>
    <row r="49" spans="1:10" s="71" customFormat="1" ht="12.75">
      <c r="A49" s="98" t="e">
        <f>'Budget Change #1'!A48</f>
        <v>#REF!</v>
      </c>
      <c r="B49" s="99"/>
      <c r="C49" s="99"/>
      <c r="D49" s="99"/>
      <c r="E49" s="99"/>
      <c r="F49" s="99"/>
      <c r="G49" s="99"/>
      <c r="H49" s="100"/>
      <c r="I49" s="70"/>
      <c r="J49" s="86">
        <v>0</v>
      </c>
    </row>
    <row r="50" spans="1:10" s="71" customFormat="1" ht="12.75">
      <c r="A50" s="67">
        <f>IF('Budget Change #1'!B49=0,'Budget Change #1'!A49,'Budget Change #1'!B49)</f>
        <v>0</v>
      </c>
      <c r="B50" s="68"/>
      <c r="C50" s="147">
        <f>IF(B50=0,LOOKUP(A50,OBJECT!A:A,OBJECT!B:B),LOOKUP(B50,OBJECT!A:A,OBJECT!B:B))</f>
        <v>0</v>
      </c>
      <c r="D50" s="148"/>
      <c r="E50" s="148"/>
      <c r="F50" s="148"/>
      <c r="G50" s="149"/>
      <c r="H50" s="69">
        <f>IF('Budget Change #1'!J49&lt;&gt;0,'Budget Change #1'!I49,'Budget Change #1'!H49)</f>
        <v>0</v>
      </c>
      <c r="I50" s="70"/>
      <c r="J50" s="87">
        <f t="shared" si="0"/>
        <v>0</v>
      </c>
    </row>
    <row r="51" spans="1:10" s="71" customFormat="1" ht="12.75">
      <c r="A51" s="98" t="str">
        <f>'Budget Change #1'!A50</f>
        <v>Narrative: $300 for each school the center serves for motivational speakers or assemblies such as Internet Safety, Red Ribbon Week, bullying prevention, academic support, etc. </v>
      </c>
      <c r="B51" s="99"/>
      <c r="C51" s="99"/>
      <c r="D51" s="99"/>
      <c r="E51" s="99"/>
      <c r="F51" s="99"/>
      <c r="G51" s="99"/>
      <c r="H51" s="100"/>
      <c r="I51" s="70"/>
      <c r="J51" s="86">
        <v>0</v>
      </c>
    </row>
    <row r="52" spans="1:10" s="71" customFormat="1" ht="12.75">
      <c r="A52" s="67">
        <f>IF('Budget Change #1'!B51=0,'Budget Change #1'!A51,'Budget Change #1'!B51)</f>
        <v>0</v>
      </c>
      <c r="B52" s="68"/>
      <c r="C52" s="147">
        <f>IF(B52=0,LOOKUP(A52,OBJECT!A:A,OBJECT!B:B),LOOKUP(B52,OBJECT!A:A,OBJECT!B:B))</f>
        <v>0</v>
      </c>
      <c r="D52" s="148"/>
      <c r="E52" s="148"/>
      <c r="F52" s="148"/>
      <c r="G52" s="149"/>
      <c r="H52" s="69">
        <f>IF('Budget Change #1'!J51&lt;&gt;0,'Budget Change #1'!I51,'Budget Change #1'!H51)</f>
        <v>0</v>
      </c>
      <c r="I52" s="70"/>
      <c r="J52" s="87">
        <f t="shared" si="0"/>
        <v>0</v>
      </c>
    </row>
    <row r="53" spans="1:10" s="71" customFormat="1" ht="12.75">
      <c r="A53" s="98" t="str">
        <f>'Budget Change #1'!A52</f>
        <v>Narrative:</v>
      </c>
      <c r="B53" s="99"/>
      <c r="C53" s="99"/>
      <c r="D53" s="99"/>
      <c r="E53" s="99"/>
      <c r="F53" s="99"/>
      <c r="G53" s="99"/>
      <c r="H53" s="100"/>
      <c r="I53" s="70"/>
      <c r="J53" s="86">
        <v>0</v>
      </c>
    </row>
    <row r="54" spans="1:10" s="71" customFormat="1" ht="12.75">
      <c r="A54" s="67">
        <f>IF('Budget Change #1'!B53=0,'Budget Change #1'!A53,'Budget Change #1'!B53)</f>
        <v>581</v>
      </c>
      <c r="B54" s="68"/>
      <c r="C54" s="147" t="str">
        <f>IF(B54=0,LOOKUP(A54,OBJECT!A:A,OBJECT!B:B),LOOKUP(B54,OBJECT!A:A,OBJECT!B:B))</f>
        <v>Travel - In District</v>
      </c>
      <c r="D54" s="148"/>
      <c r="E54" s="148"/>
      <c r="F54" s="148"/>
      <c r="G54" s="149"/>
      <c r="H54" s="69">
        <f>IF('Budget Change #1'!J53&lt;&gt;0,'Budget Change #1'!I53,'Budget Change #1'!H53)</f>
        <v>0</v>
      </c>
      <c r="I54" s="70"/>
      <c r="J54" s="87">
        <f t="shared" si="0"/>
        <v>0</v>
      </c>
    </row>
    <row r="55" spans="1:10" s="71" customFormat="1" ht="12.75">
      <c r="A55" s="98" t="str">
        <f>'Budget Change #1'!A54</f>
        <v>Narrative: Travel to and from home visits, meetings, and other FRYSC related events within district. Milage varies between .37-.49 per mile.</v>
      </c>
      <c r="B55" s="99"/>
      <c r="C55" s="99"/>
      <c r="D55" s="99"/>
      <c r="E55" s="99"/>
      <c r="F55" s="99"/>
      <c r="G55" s="99"/>
      <c r="H55" s="100"/>
      <c r="I55" s="70"/>
      <c r="J55" s="86">
        <v>0</v>
      </c>
    </row>
    <row r="56" spans="1:10" s="71" customFormat="1" ht="12.75">
      <c r="A56" s="67">
        <f>IF('Budget Change #1'!B55=0,'Budget Change #1'!A55,'Budget Change #1'!B55)</f>
        <v>582</v>
      </c>
      <c r="B56" s="68"/>
      <c r="C56" s="147" t="str">
        <f>IF(B56=0,LOOKUP(A56,OBJECT!A:A,OBJECT!B:B),LOOKUP(B56,OBJECT!A:A,OBJECT!B:B))</f>
        <v>Travel - Out-of-District</v>
      </c>
      <c r="D56" s="148"/>
      <c r="E56" s="148"/>
      <c r="F56" s="148"/>
      <c r="G56" s="149"/>
      <c r="H56" s="69">
        <f>IF('Budget Change #1'!J55&lt;&gt;0,'Budget Change #1'!I55,'Budget Change #1'!H55)</f>
        <v>0</v>
      </c>
      <c r="I56" s="70"/>
      <c r="J56" s="87">
        <f t="shared" si="0"/>
        <v>0</v>
      </c>
    </row>
    <row r="57" spans="1:10" s="71" customFormat="1" ht="12.75">
      <c r="A57" s="98" t="str">
        <f>'Budget Change #1'!A56</f>
        <v>Narrative: Travel to and from out of district conferences and trainings such as regional meetings, VOV and Fall Institute.  Milage varies between .37-.49 per mile.</v>
      </c>
      <c r="B57" s="99"/>
      <c r="C57" s="99"/>
      <c r="D57" s="99"/>
      <c r="E57" s="99"/>
      <c r="F57" s="99"/>
      <c r="G57" s="99"/>
      <c r="H57" s="100"/>
      <c r="I57" s="70"/>
      <c r="J57" s="86">
        <v>0</v>
      </c>
    </row>
    <row r="58" spans="1:10" s="71" customFormat="1" ht="12.75">
      <c r="A58" s="67">
        <f>IF('Budget Change #1'!B57=0,'Budget Change #1'!A57,'Budget Change #1'!B57)</f>
        <v>610</v>
      </c>
      <c r="B58" s="68"/>
      <c r="C58" s="147" t="str">
        <f>IF(B58=0,LOOKUP(A58,OBJECT!A:A,OBJECT!B:B),LOOKUP(B58,OBJECT!A:A,OBJECT!B:B))</f>
        <v>General Supplies   </v>
      </c>
      <c r="D58" s="148"/>
      <c r="E58" s="148"/>
      <c r="F58" s="148"/>
      <c r="G58" s="149"/>
      <c r="H58" s="69">
        <f>IF('Budget Change #1'!J57&lt;&gt;0,'Budget Change #1'!I57,'Budget Change #1'!H57)</f>
        <v>0</v>
      </c>
      <c r="I58" s="70"/>
      <c r="J58" s="87">
        <f t="shared" si="0"/>
        <v>0</v>
      </c>
    </row>
    <row r="59" spans="1:10" s="71" customFormat="1" ht="12.75">
      <c r="A59" s="98" t="str">
        <f>'Budget Change #1'!A58</f>
        <v>Narrative: General supplies may include copy paper, binders, or other office supplies for all 3 center offices.</v>
      </c>
      <c r="B59" s="99"/>
      <c r="C59" s="99"/>
      <c r="D59" s="99"/>
      <c r="E59" s="99"/>
      <c r="F59" s="99"/>
      <c r="G59" s="99"/>
      <c r="H59" s="100"/>
      <c r="I59" s="70"/>
      <c r="J59" s="86">
        <v>0</v>
      </c>
    </row>
    <row r="60" spans="1:10" s="71" customFormat="1" ht="12.75">
      <c r="A60" s="67">
        <f>IF('Budget Change #1'!B59=0,'Budget Change #1'!A59,'Budget Change #1'!B59)</f>
        <v>616</v>
      </c>
      <c r="B60" s="68"/>
      <c r="C60" s="147" t="str">
        <f>IF(B60=0,LOOKUP(A60,OBJECT!A:A,OBJECT!B:B),LOOKUP(B60,OBJECT!A:A,OBJECT!B:B))</f>
        <v>Food Non Instructional Non Food Service</v>
      </c>
      <c r="D60" s="148"/>
      <c r="E60" s="148"/>
      <c r="F60" s="148"/>
      <c r="G60" s="149"/>
      <c r="H60" s="69">
        <f>IF('Budget Change #1'!J59&lt;&gt;0,'Budget Change #1'!I59,'Budget Change #1'!H59)</f>
        <v>0</v>
      </c>
      <c r="I60" s="70"/>
      <c r="J60" s="87">
        <f t="shared" si="0"/>
        <v>0</v>
      </c>
    </row>
    <row r="61" spans="1:10" s="71" customFormat="1" ht="12.75">
      <c r="A61" s="98" t="str">
        <f>'Budget Change #1'!A60</f>
        <v>Narrative: Food for All Pro Dad, Student Leadership Council, and other FRYSC sponsored events.</v>
      </c>
      <c r="B61" s="99"/>
      <c r="C61" s="99"/>
      <c r="D61" s="99"/>
      <c r="E61" s="99"/>
      <c r="F61" s="99"/>
      <c r="G61" s="99"/>
      <c r="H61" s="100"/>
      <c r="I61" s="70"/>
      <c r="J61" s="86">
        <v>0</v>
      </c>
    </row>
    <row r="62" spans="1:10" s="71" customFormat="1" ht="12.75">
      <c r="A62" s="67">
        <f>IF('Budget Change #1'!B61=0,'Budget Change #1'!A61,'Budget Change #1'!B61)</f>
        <v>680</v>
      </c>
      <c r="B62" s="68"/>
      <c r="C62" s="147" t="str">
        <f>IF(B62=0,LOOKUP(A62,OBJECT!A:A,OBJECT!B:B),LOOKUP(B62,OBJECT!A:A,OBJECT!B:B))</f>
        <v>Welfare Spending (Food, Clothing, Utilities, etc.)</v>
      </c>
      <c r="D62" s="148"/>
      <c r="E62" s="148"/>
      <c r="F62" s="148"/>
      <c r="G62" s="149"/>
      <c r="H62" s="69">
        <f>IF('Budget Change #1'!J61&lt;&gt;0,'Budget Change #1'!I61,'Budget Change #1'!H61)</f>
        <v>0</v>
      </c>
      <c r="I62" s="70"/>
      <c r="J62" s="87">
        <f t="shared" si="0"/>
        <v>0</v>
      </c>
    </row>
    <row r="63" spans="1:10" s="71" customFormat="1" ht="12.75">
      <c r="A63" s="98" t="str">
        <f>'Budget Change #1'!A62</f>
        <v>Narrative: Additional emergency funds for students and families identified with a crisis when all other community resources are exhausted. </v>
      </c>
      <c r="B63" s="99"/>
      <c r="C63" s="99"/>
      <c r="D63" s="99"/>
      <c r="E63" s="99"/>
      <c r="F63" s="99"/>
      <c r="G63" s="99"/>
      <c r="H63" s="100"/>
      <c r="I63" s="70"/>
      <c r="J63" s="86">
        <v>0</v>
      </c>
    </row>
    <row r="64" spans="1:10" s="71" customFormat="1" ht="12.75">
      <c r="A64" s="67">
        <f>IF('Budget Change #1'!B63=0,'Budget Change #1'!A63,'Budget Change #1'!B63)</f>
        <v>0</v>
      </c>
      <c r="B64" s="68"/>
      <c r="C64" s="147">
        <f>IF(B64=0,LOOKUP(A64,OBJECT!A:A,OBJECT!B:B),LOOKUP(B64,OBJECT!A:A,OBJECT!B:B))</f>
        <v>0</v>
      </c>
      <c r="D64" s="148"/>
      <c r="E64" s="148"/>
      <c r="F64" s="148"/>
      <c r="G64" s="149"/>
      <c r="H64" s="69">
        <f>IF('Budget Change #1'!J63&lt;&gt;0,'Budget Change #1'!I63,'Budget Change #1'!H63)</f>
        <v>0</v>
      </c>
      <c r="I64" s="70"/>
      <c r="J64" s="87">
        <f t="shared" si="0"/>
        <v>0</v>
      </c>
    </row>
    <row r="65" spans="1:10" s="71" customFormat="1" ht="12.75">
      <c r="A65" s="98" t="str">
        <f>'Budget Change #1'!A64</f>
        <v>Narrative:</v>
      </c>
      <c r="B65" s="99"/>
      <c r="C65" s="99"/>
      <c r="D65" s="99"/>
      <c r="E65" s="99"/>
      <c r="F65" s="99"/>
      <c r="G65" s="99"/>
      <c r="H65" s="100"/>
      <c r="I65" s="70"/>
      <c r="J65" s="86">
        <v>0</v>
      </c>
    </row>
    <row r="66" spans="1:10" s="71" customFormat="1" ht="12.75">
      <c r="A66" s="67">
        <f>IF('Budget Change #1'!B65=0,'Budget Change #1'!A65,'Budget Change #1'!B65)</f>
        <v>0</v>
      </c>
      <c r="B66" s="68"/>
      <c r="C66" s="147">
        <f>IF(B66=0,LOOKUP(A66,OBJECT!A:A,OBJECT!B:B),LOOKUP(B66,OBJECT!A:A,OBJECT!B:B))</f>
        <v>0</v>
      </c>
      <c r="D66" s="148"/>
      <c r="E66" s="148"/>
      <c r="F66" s="148"/>
      <c r="G66" s="149"/>
      <c r="H66" s="69">
        <f>IF('Budget Change #1'!J65&lt;&gt;0,'Budget Change #1'!I65,'Budget Change #1'!H65)</f>
        <v>0</v>
      </c>
      <c r="I66" s="70"/>
      <c r="J66" s="87">
        <f t="shared" si="0"/>
        <v>0</v>
      </c>
    </row>
    <row r="67" spans="1:10" s="71" customFormat="1" ht="12.75">
      <c r="A67" s="98" t="str">
        <f>'Budget Change #1'!A66</f>
        <v>Narrative:</v>
      </c>
      <c r="B67" s="99"/>
      <c r="C67" s="99"/>
      <c r="D67" s="99"/>
      <c r="E67" s="99"/>
      <c r="F67" s="99"/>
      <c r="G67" s="99"/>
      <c r="H67" s="100"/>
      <c r="I67" s="70"/>
      <c r="J67" s="86">
        <v>0</v>
      </c>
    </row>
    <row r="68" spans="1:10" s="71" customFormat="1" ht="12.75">
      <c r="A68" s="67">
        <f>IF('Budget Change #1'!B67=0,'Budget Change #1'!A67,'Budget Change #1'!B67)</f>
        <v>0</v>
      </c>
      <c r="B68" s="68"/>
      <c r="C68" s="147">
        <f>IF(B68=0,LOOKUP(A68,OBJECT!A:A,OBJECT!B:B),LOOKUP(B68,OBJECT!A:A,OBJECT!B:B))</f>
        <v>0</v>
      </c>
      <c r="D68" s="148"/>
      <c r="E68" s="148"/>
      <c r="F68" s="148"/>
      <c r="G68" s="149"/>
      <c r="H68" s="69">
        <f>IF('Budget Change #1'!J67&lt;&gt;0,'Budget Change #1'!I67,'Budget Change #1'!H67)</f>
        <v>0</v>
      </c>
      <c r="I68" s="70"/>
      <c r="J68" s="87">
        <f t="shared" si="0"/>
        <v>0</v>
      </c>
    </row>
    <row r="69" spans="1:10" s="71" customFormat="1" ht="12.75">
      <c r="A69" s="98" t="str">
        <f>'Budget Change #1'!A68</f>
        <v>Narrative:</v>
      </c>
      <c r="B69" s="99"/>
      <c r="C69" s="99"/>
      <c r="D69" s="99"/>
      <c r="E69" s="99"/>
      <c r="F69" s="99"/>
      <c r="G69" s="99"/>
      <c r="H69" s="100"/>
      <c r="I69" s="70"/>
      <c r="J69" s="86">
        <v>0</v>
      </c>
    </row>
    <row r="70" spans="1:10" s="71" customFormat="1" ht="12.75">
      <c r="A70" s="67">
        <f>IF('Budget Change #1'!B69=0,'Budget Change #1'!A69,'Budget Change #1'!B69)</f>
        <v>0</v>
      </c>
      <c r="B70" s="68"/>
      <c r="C70" s="147">
        <f>IF(B70=0,LOOKUP(A70,OBJECT!A:A,OBJECT!B:B),LOOKUP(B70,OBJECT!A:A,OBJECT!B:B))</f>
        <v>0</v>
      </c>
      <c r="D70" s="148"/>
      <c r="E70" s="148"/>
      <c r="F70" s="148"/>
      <c r="G70" s="149"/>
      <c r="H70" s="69">
        <f>IF('Budget Change #1'!J69&lt;&gt;0,'Budget Change #1'!I69,'Budget Change #1'!H69)</f>
        <v>0</v>
      </c>
      <c r="I70" s="70"/>
      <c r="J70" s="87">
        <f t="shared" si="0"/>
        <v>0</v>
      </c>
    </row>
    <row r="71" spans="1:10" s="71" customFormat="1" ht="12.75">
      <c r="A71" s="98" t="str">
        <f>'Budget Change #1'!A70</f>
        <v>Narrative:</v>
      </c>
      <c r="B71" s="99"/>
      <c r="C71" s="99"/>
      <c r="D71" s="99"/>
      <c r="E71" s="99"/>
      <c r="F71" s="99"/>
      <c r="G71" s="99"/>
      <c r="H71" s="100"/>
      <c r="I71" s="70"/>
      <c r="J71" s="86">
        <v>0</v>
      </c>
    </row>
    <row r="72" spans="1:10" s="71" customFormat="1" ht="12.75">
      <c r="A72" s="67">
        <f>IF('Budget Change #1'!B71=0,'Budget Change #1'!A71,'Budget Change #1'!B71)</f>
        <v>0</v>
      </c>
      <c r="B72" s="68"/>
      <c r="C72" s="147">
        <f>IF(B72=0,LOOKUP(A72,OBJECT!A:A,OBJECT!B:B),LOOKUP(B72,OBJECT!A:A,OBJECT!B:B))</f>
        <v>0</v>
      </c>
      <c r="D72" s="148"/>
      <c r="E72" s="148"/>
      <c r="F72" s="148"/>
      <c r="G72" s="149"/>
      <c r="H72" s="69">
        <f>IF('Budget Change #1'!J71&lt;&gt;0,'Budget Change #1'!I71,'Budget Change #1'!H71)</f>
        <v>0</v>
      </c>
      <c r="I72" s="70"/>
      <c r="J72" s="87">
        <f t="shared" si="0"/>
        <v>0</v>
      </c>
    </row>
    <row r="73" spans="1:10" s="71" customFormat="1" ht="12.75">
      <c r="A73" s="98" t="str">
        <f>'Budget Change #1'!A72</f>
        <v>Narrative:</v>
      </c>
      <c r="B73" s="99"/>
      <c r="C73" s="99"/>
      <c r="D73" s="99"/>
      <c r="E73" s="99"/>
      <c r="F73" s="99"/>
      <c r="G73" s="99"/>
      <c r="H73" s="100"/>
      <c r="I73" s="70"/>
      <c r="J73" s="86">
        <v>0</v>
      </c>
    </row>
    <row r="74" spans="1:10" s="71" customFormat="1" ht="12.75">
      <c r="A74" s="67">
        <f>IF('Budget Change #1'!B73=0,'Budget Change #1'!A73,'Budget Change #1'!B73)</f>
        <v>0</v>
      </c>
      <c r="B74" s="68"/>
      <c r="C74" s="147">
        <f>IF(B74=0,LOOKUP(A74,OBJECT!A:A,OBJECT!B:B),LOOKUP(B74,OBJECT!A:A,OBJECT!B:B))</f>
        <v>0</v>
      </c>
      <c r="D74" s="148"/>
      <c r="E74" s="148"/>
      <c r="F74" s="148"/>
      <c r="G74" s="149"/>
      <c r="H74" s="69">
        <f>IF('Budget Change #1'!J73&lt;&gt;0,'Budget Change #1'!I73,'Budget Change #1'!H73)</f>
        <v>0</v>
      </c>
      <c r="I74" s="70"/>
      <c r="J74" s="87">
        <f t="shared" si="0"/>
        <v>0</v>
      </c>
    </row>
    <row r="75" spans="1:10" s="71" customFormat="1" ht="12.75">
      <c r="A75" s="98" t="str">
        <f>'Budget Change #1'!A74</f>
        <v>Narrative:</v>
      </c>
      <c r="B75" s="99"/>
      <c r="C75" s="99"/>
      <c r="D75" s="99"/>
      <c r="E75" s="99"/>
      <c r="F75" s="99"/>
      <c r="G75" s="99"/>
      <c r="H75" s="100"/>
      <c r="I75" s="70"/>
      <c r="J75" s="86">
        <v>0</v>
      </c>
    </row>
    <row r="76" spans="1:10" s="71" customFormat="1" ht="12.75">
      <c r="A76" s="67">
        <f>IF('Budget Change #1'!B75=0,'Budget Change #1'!A75,'Budget Change #1'!B75)</f>
        <v>0</v>
      </c>
      <c r="B76" s="68"/>
      <c r="C76" s="147">
        <f>IF(B76=0,LOOKUP(A76,OBJECT!A:A,OBJECT!B:B),LOOKUP(B76,OBJECT!A:A,OBJECT!B:B))</f>
        <v>0</v>
      </c>
      <c r="D76" s="148"/>
      <c r="E76" s="148"/>
      <c r="F76" s="148"/>
      <c r="G76" s="149"/>
      <c r="H76" s="69">
        <f>IF('Budget Change #1'!J75&lt;&gt;0,'Budget Change #1'!I75,'Budget Change #1'!H75)</f>
        <v>0</v>
      </c>
      <c r="I76" s="70"/>
      <c r="J76" s="87">
        <f t="shared" si="0"/>
        <v>0</v>
      </c>
    </row>
    <row r="77" spans="1:10" s="71" customFormat="1" ht="12.75">
      <c r="A77" s="98" t="str">
        <f>'Budget Change #1'!A76</f>
        <v>Narrative:</v>
      </c>
      <c r="B77" s="99"/>
      <c r="C77" s="99"/>
      <c r="D77" s="99"/>
      <c r="E77" s="99"/>
      <c r="F77" s="99"/>
      <c r="G77" s="99"/>
      <c r="H77" s="100"/>
      <c r="I77" s="70"/>
      <c r="J77" s="86">
        <v>0</v>
      </c>
    </row>
    <row r="78" spans="1:10" s="71" customFormat="1" ht="12.75">
      <c r="A78" s="67">
        <f>IF('Budget Change #1'!B77=0,'Budget Change #1'!A77,'Budget Change #1'!B77)</f>
        <v>0</v>
      </c>
      <c r="B78" s="68"/>
      <c r="C78" s="147">
        <f>IF(B78=0,LOOKUP(A78,OBJECT!A:A,OBJECT!B:B),LOOKUP(B78,OBJECT!A:A,OBJECT!B:B))</f>
        <v>0</v>
      </c>
      <c r="D78" s="148"/>
      <c r="E78" s="148"/>
      <c r="F78" s="148"/>
      <c r="G78" s="149"/>
      <c r="H78" s="69">
        <f>IF('Budget Change #1'!J77&lt;&gt;0,'Budget Change #1'!I77,'Budget Change #1'!H77)</f>
        <v>0</v>
      </c>
      <c r="I78" s="70"/>
      <c r="J78" s="87">
        <f t="shared" si="0"/>
        <v>0</v>
      </c>
    </row>
    <row r="79" spans="1:10" s="71" customFormat="1" ht="12.75">
      <c r="A79" s="98" t="str">
        <f>'Budget Change #1'!A78</f>
        <v>Narrative:</v>
      </c>
      <c r="B79" s="99"/>
      <c r="C79" s="99"/>
      <c r="D79" s="99"/>
      <c r="E79" s="99"/>
      <c r="F79" s="99"/>
      <c r="G79" s="99"/>
      <c r="H79" s="100"/>
      <c r="I79" s="70"/>
      <c r="J79" s="86">
        <v>0</v>
      </c>
    </row>
    <row r="80" spans="1:10" s="71" customFormat="1" ht="12.75">
      <c r="A80" s="67">
        <f>IF('Budget Change #1'!B79=0,'Budget Change #1'!A79,'Budget Change #1'!B79)</f>
        <v>0</v>
      </c>
      <c r="B80" s="68"/>
      <c r="C80" s="147">
        <f>IF(B80=0,LOOKUP(A80,OBJECT!A:A,OBJECT!B:B),LOOKUP(B80,OBJECT!A:A,OBJECT!B:B))</f>
        <v>0</v>
      </c>
      <c r="D80" s="148"/>
      <c r="E80" s="148"/>
      <c r="F80" s="148"/>
      <c r="G80" s="149"/>
      <c r="H80" s="69">
        <f>IF('Budget Change #1'!J79&lt;&gt;0,'Budget Change #1'!I79,'Budget Change #1'!H79)</f>
        <v>0</v>
      </c>
      <c r="I80" s="70"/>
      <c r="J80" s="87">
        <f t="shared" si="0"/>
        <v>0</v>
      </c>
    </row>
    <row r="81" spans="1:10" s="71" customFormat="1" ht="12.75">
      <c r="A81" s="98" t="str">
        <f>'Budget Change #1'!A80</f>
        <v>Narrative:</v>
      </c>
      <c r="B81" s="99"/>
      <c r="C81" s="99"/>
      <c r="D81" s="99"/>
      <c r="E81" s="99"/>
      <c r="F81" s="99"/>
      <c r="G81" s="99"/>
      <c r="H81" s="100"/>
      <c r="I81" s="70"/>
      <c r="J81" s="86">
        <v>0</v>
      </c>
    </row>
    <row r="82" spans="1:10" s="71" customFormat="1" ht="12.75">
      <c r="A82" s="67">
        <f>IF('Budget Change #1'!B81=0,'Budget Change #1'!A81,'Budget Change #1'!B81)</f>
        <v>0</v>
      </c>
      <c r="B82" s="68"/>
      <c r="C82" s="147">
        <f>IF(B82=0,LOOKUP(A82,OBJECT!A:A,OBJECT!B:B),LOOKUP(B82,OBJECT!A:A,OBJECT!B:B))</f>
        <v>0</v>
      </c>
      <c r="D82" s="148"/>
      <c r="E82" s="148"/>
      <c r="F82" s="148"/>
      <c r="G82" s="149"/>
      <c r="H82" s="69">
        <f>IF('Budget Change #1'!J81&lt;&gt;0,'Budget Change #1'!I81,'Budget Change #1'!H81)</f>
        <v>0</v>
      </c>
      <c r="I82" s="70"/>
      <c r="J82" s="87">
        <f t="shared" si="0"/>
        <v>0</v>
      </c>
    </row>
    <row r="83" spans="1:10" s="71" customFormat="1" ht="12.75">
      <c r="A83" s="98" t="str">
        <f>'Budget Change #1'!A82</f>
        <v>Narrative:</v>
      </c>
      <c r="B83" s="99"/>
      <c r="C83" s="99"/>
      <c r="D83" s="99"/>
      <c r="E83" s="99"/>
      <c r="F83" s="99"/>
      <c r="G83" s="99"/>
      <c r="H83" s="100"/>
      <c r="I83" s="70"/>
      <c r="J83" s="86">
        <v>0</v>
      </c>
    </row>
    <row r="84" spans="1:10" s="71" customFormat="1" ht="12.75">
      <c r="A84" s="67">
        <f>IF('Budget Change #1'!B83=0,'Budget Change #1'!A83,'Budget Change #1'!B83)</f>
        <v>0</v>
      </c>
      <c r="B84" s="68"/>
      <c r="C84" s="147">
        <f>IF(B84=0,LOOKUP(A84,OBJECT!A:A,OBJECT!B:B),LOOKUP(B84,OBJECT!A:A,OBJECT!B:B))</f>
        <v>0</v>
      </c>
      <c r="D84" s="148"/>
      <c r="E84" s="148"/>
      <c r="F84" s="148"/>
      <c r="G84" s="149"/>
      <c r="H84" s="69">
        <f>IF('Budget Change #1'!J83&lt;&gt;0,'Budget Change #1'!I83,'Budget Change #1'!H83)</f>
        <v>0</v>
      </c>
      <c r="I84" s="70"/>
      <c r="J84" s="87">
        <f t="shared" si="0"/>
        <v>0</v>
      </c>
    </row>
    <row r="85" spans="1:10" s="71" customFormat="1" ht="12.75">
      <c r="A85" s="98" t="str">
        <f>'Budget Change #1'!A84</f>
        <v>Narrative:</v>
      </c>
      <c r="B85" s="99"/>
      <c r="C85" s="99"/>
      <c r="D85" s="99"/>
      <c r="E85" s="99"/>
      <c r="F85" s="99"/>
      <c r="G85" s="99"/>
      <c r="H85" s="100"/>
      <c r="I85" s="70"/>
      <c r="J85" s="86">
        <v>0</v>
      </c>
    </row>
    <row r="86" spans="1:10" s="71" customFormat="1" ht="12.75">
      <c r="A86" s="67">
        <f>IF('Budget Change #1'!B85=0,'Budget Change #1'!A85,'Budget Change #1'!B85)</f>
        <v>0</v>
      </c>
      <c r="B86" s="68"/>
      <c r="C86" s="147">
        <f>IF(B86=0,LOOKUP(A86,OBJECT!A:A,OBJECT!B:B),LOOKUP(B86,OBJECT!A:A,OBJECT!B:B))</f>
        <v>0</v>
      </c>
      <c r="D86" s="148"/>
      <c r="E86" s="148"/>
      <c r="F86" s="148"/>
      <c r="G86" s="149"/>
      <c r="H86" s="69">
        <f>IF('Budget Change #1'!J85&lt;&gt;0,'Budget Change #1'!I85,'Budget Change #1'!H85)</f>
        <v>0</v>
      </c>
      <c r="I86" s="70"/>
      <c r="J86" s="87">
        <f t="shared" si="0"/>
        <v>0</v>
      </c>
    </row>
    <row r="87" spans="1:10" s="71" customFormat="1" ht="12.75">
      <c r="A87" s="98" t="str">
        <f>'Budget Change #1'!A86</f>
        <v>Narrative:</v>
      </c>
      <c r="B87" s="99"/>
      <c r="C87" s="99"/>
      <c r="D87" s="99"/>
      <c r="E87" s="99"/>
      <c r="F87" s="99"/>
      <c r="G87" s="99"/>
      <c r="H87" s="100"/>
      <c r="I87" s="70"/>
      <c r="J87" s="86">
        <v>0</v>
      </c>
    </row>
    <row r="88" spans="1:10" ht="15.75">
      <c r="A88" s="150"/>
      <c r="B88" s="151"/>
      <c r="C88" s="151"/>
      <c r="D88" s="151"/>
      <c r="E88" s="152"/>
      <c r="F88" s="153" t="s">
        <v>2</v>
      </c>
      <c r="G88" s="154"/>
      <c r="H88" s="66">
        <f>SUM(H6:H86)</f>
        <v>0</v>
      </c>
      <c r="I88" s="59">
        <f>SUM(I6:I86)</f>
        <v>0</v>
      </c>
      <c r="J88" s="84">
        <f t="shared" si="0"/>
        <v>0</v>
      </c>
    </row>
  </sheetData>
  <sheetProtection password="CC26" sheet="1" formatRows="0" selectLockedCells="1"/>
  <mergeCells count="95">
    <mergeCell ref="A81:H81"/>
    <mergeCell ref="A83:H83"/>
    <mergeCell ref="A63:H63"/>
    <mergeCell ref="A65:H65"/>
    <mergeCell ref="A51:H51"/>
    <mergeCell ref="A25:H25"/>
    <mergeCell ref="C40:G40"/>
    <mergeCell ref="C42:G42"/>
    <mergeCell ref="C44:G44"/>
    <mergeCell ref="A31:H31"/>
    <mergeCell ref="A61:H61"/>
    <mergeCell ref="A88:E88"/>
    <mergeCell ref="F88:G88"/>
    <mergeCell ref="C76:G76"/>
    <mergeCell ref="C78:G78"/>
    <mergeCell ref="C80:G80"/>
    <mergeCell ref="A87:H87"/>
    <mergeCell ref="A75:H75"/>
    <mergeCell ref="A77:H77"/>
    <mergeCell ref="A79:H79"/>
    <mergeCell ref="C6:G6"/>
    <mergeCell ref="C8:G8"/>
    <mergeCell ref="A53:H53"/>
    <mergeCell ref="A55:H55"/>
    <mergeCell ref="A57:H57"/>
    <mergeCell ref="A59:H59"/>
    <mergeCell ref="A49:H49"/>
    <mergeCell ref="A23:H23"/>
    <mergeCell ref="A21:H21"/>
    <mergeCell ref="A29:H29"/>
    <mergeCell ref="C16:G16"/>
    <mergeCell ref="A7:H7"/>
    <mergeCell ref="A9:H9"/>
    <mergeCell ref="A11:H11"/>
    <mergeCell ref="A13:H13"/>
    <mergeCell ref="A15:H15"/>
    <mergeCell ref="C10:G10"/>
    <mergeCell ref="C12:G12"/>
    <mergeCell ref="C82:G82"/>
    <mergeCell ref="C84:G84"/>
    <mergeCell ref="C86:G86"/>
    <mergeCell ref="A85:H85"/>
    <mergeCell ref="C64:G64"/>
    <mergeCell ref="C66:G66"/>
    <mergeCell ref="C68:G68"/>
    <mergeCell ref="C70:G70"/>
    <mergeCell ref="C72:G72"/>
    <mergeCell ref="C74:G74"/>
    <mergeCell ref="A67:H67"/>
    <mergeCell ref="A69:H69"/>
    <mergeCell ref="A71:H71"/>
    <mergeCell ref="A73:H73"/>
    <mergeCell ref="C52:G52"/>
    <mergeCell ref="C54:G54"/>
    <mergeCell ref="C56:G56"/>
    <mergeCell ref="C58:G58"/>
    <mergeCell ref="C60:G60"/>
    <mergeCell ref="C62:G62"/>
    <mergeCell ref="C24:G24"/>
    <mergeCell ref="C50:G50"/>
    <mergeCell ref="A47:H47"/>
    <mergeCell ref="C28:G28"/>
    <mergeCell ref="C30:G30"/>
    <mergeCell ref="C32:G32"/>
    <mergeCell ref="C34:G34"/>
    <mergeCell ref="C36:G36"/>
    <mergeCell ref="C38:G38"/>
    <mergeCell ref="A45:H45"/>
    <mergeCell ref="C46:G46"/>
    <mergeCell ref="C48:G48"/>
    <mergeCell ref="A41:H41"/>
    <mergeCell ref="A39:H39"/>
    <mergeCell ref="A37:H37"/>
    <mergeCell ref="A35:H35"/>
    <mergeCell ref="A43:H43"/>
    <mergeCell ref="H4:H5"/>
    <mergeCell ref="A33:H33"/>
    <mergeCell ref="C14:G14"/>
    <mergeCell ref="C18:G18"/>
    <mergeCell ref="C20:G20"/>
    <mergeCell ref="C22:G22"/>
    <mergeCell ref="C26:G26"/>
    <mergeCell ref="A19:H19"/>
    <mergeCell ref="A17:H17"/>
    <mergeCell ref="A27:H27"/>
    <mergeCell ref="I4:I5"/>
    <mergeCell ref="A1:C1"/>
    <mergeCell ref="D1:F1"/>
    <mergeCell ref="A2:C2"/>
    <mergeCell ref="D2:F2"/>
    <mergeCell ref="A4:A5"/>
    <mergeCell ref="B4:B5"/>
    <mergeCell ref="C4:G5"/>
    <mergeCell ref="G1:H1"/>
    <mergeCell ref="G2:H2"/>
  </mergeCells>
  <printOptions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88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2" width="17.28125" style="0" customWidth="1"/>
    <col min="7" max="7" width="6.140625" style="0" bestFit="1" customWidth="1"/>
    <col min="8" max="8" width="15.7109375" style="0" customWidth="1"/>
    <col min="9" max="9" width="18.421875" style="0" bestFit="1" customWidth="1"/>
    <col min="10" max="10" width="14.57421875" style="0" customWidth="1"/>
  </cols>
  <sheetData>
    <row r="1" spans="1:9" ht="12.75">
      <c r="A1" s="155" t="s">
        <v>3</v>
      </c>
      <c r="B1" s="155"/>
      <c r="C1" s="155"/>
      <c r="D1" s="155" t="s">
        <v>4</v>
      </c>
      <c r="E1" s="155"/>
      <c r="F1" s="156"/>
      <c r="G1" s="155" t="s">
        <v>221</v>
      </c>
      <c r="H1" s="156"/>
      <c r="I1" s="19" t="s">
        <v>236</v>
      </c>
    </row>
    <row r="2" spans="1:9" ht="12.75">
      <c r="A2" s="157" t="str">
        <f>'Budget Change #2'!A2:C2</f>
        <v>Nelson</v>
      </c>
      <c r="B2" s="157"/>
      <c r="C2" s="156"/>
      <c r="D2" s="157" t="str">
        <f>'Budget Change #2'!D2:F2</f>
        <v>Team Up! </v>
      </c>
      <c r="E2" s="157"/>
      <c r="F2" s="157"/>
      <c r="G2" s="158">
        <f>IF(SUM(I6:I86)=0,H88,I88)</f>
        <v>0</v>
      </c>
      <c r="H2" s="158"/>
      <c r="I2" s="31"/>
    </row>
    <row r="3" spans="1:9" ht="12.75">
      <c r="A3" s="35"/>
      <c r="B3" s="35"/>
      <c r="C3" s="17"/>
      <c r="D3" s="35"/>
      <c r="E3" s="35"/>
      <c r="F3" s="35"/>
      <c r="G3" s="36"/>
      <c r="H3" s="36"/>
      <c r="I3" s="37"/>
    </row>
    <row r="4" spans="1:9" ht="12.75">
      <c r="A4" s="131" t="s">
        <v>0</v>
      </c>
      <c r="B4" s="133" t="s">
        <v>243</v>
      </c>
      <c r="C4" s="131" t="s">
        <v>1</v>
      </c>
      <c r="D4" s="131"/>
      <c r="E4" s="131"/>
      <c r="F4" s="131"/>
      <c r="G4" s="131"/>
      <c r="H4" s="133" t="s">
        <v>242</v>
      </c>
      <c r="I4" s="18"/>
    </row>
    <row r="5" spans="1:10" ht="25.5" customHeight="1">
      <c r="A5" s="132"/>
      <c r="B5" s="134"/>
      <c r="C5" s="132"/>
      <c r="D5" s="132"/>
      <c r="E5" s="132"/>
      <c r="F5" s="132"/>
      <c r="G5" s="132"/>
      <c r="H5" s="134"/>
      <c r="I5" s="12" t="s">
        <v>247</v>
      </c>
      <c r="J5" s="11" t="s">
        <v>224</v>
      </c>
    </row>
    <row r="6" spans="1:10" s="71" customFormat="1" ht="12.75">
      <c r="A6" s="67" t="str">
        <f>IF('Budget Change #2'!B6=0,'Budget Change #2'!A6,'Budget Change #2'!B6)</f>
        <v>130D</v>
      </c>
      <c r="B6" s="68"/>
      <c r="C6" s="147" t="str">
        <f>IF(B6=0,LOOKUP(A6,OBJECT!A:A,OBJECT!B:B),LOOKUP(B6,OBJECT!A:A,OBJECT!B:B))</f>
        <v>Other Classified Pay Coordinator</v>
      </c>
      <c r="D6" s="148"/>
      <c r="E6" s="148"/>
      <c r="F6" s="148"/>
      <c r="G6" s="159"/>
      <c r="H6" s="69">
        <f>IF('Budget Change #2'!J6&lt;&gt;0,'Budget Change #2'!I6,'Budget Change #2'!H6)</f>
        <v>0</v>
      </c>
      <c r="I6" s="70"/>
      <c r="J6" s="87">
        <f>I6-H6</f>
        <v>0</v>
      </c>
    </row>
    <row r="7" spans="1:10" s="71" customFormat="1" ht="12.75">
      <c r="A7" s="98" t="str">
        <f>'Budget Change #2'!A7:H7</f>
        <v>Narrative: Total Employment contract 240 days paid at non-certified adminstrative level 2 Step 11 (28,764.00/186 days=  154.64 x 240 days = $37,113.60) Salary reflects 2 % state increase.
</v>
      </c>
      <c r="B7" s="99"/>
      <c r="C7" s="99"/>
      <c r="D7" s="99"/>
      <c r="E7" s="99"/>
      <c r="F7" s="99"/>
      <c r="G7" s="99"/>
      <c r="H7" s="100"/>
      <c r="I7" s="70"/>
      <c r="J7" s="86">
        <v>0</v>
      </c>
    </row>
    <row r="8" spans="1:10" s="71" customFormat="1" ht="12.75">
      <c r="A8" s="67">
        <f>IF('Budget Change #2'!B8=0,'Budget Change #2'!A8,'Budget Change #2'!B8)</f>
        <v>130</v>
      </c>
      <c r="B8" s="68"/>
      <c r="C8" s="147" t="str">
        <f>IF(B8=0,LOOKUP(A8,OBJECT!A:A,OBJECT!B:B),LOOKUP(B8,OBJECT!A:A,OBJECT!B:B))</f>
        <v>Classified Salaries</v>
      </c>
      <c r="D8" s="148"/>
      <c r="E8" s="148"/>
      <c r="F8" s="148"/>
      <c r="G8" s="159"/>
      <c r="H8" s="69">
        <f>IF('Budget Change #2'!J8&lt;&gt;0,'Budget Change #2'!I8,'Budget Change #2'!H8)</f>
        <v>0</v>
      </c>
      <c r="I8" s="70"/>
      <c r="J8" s="87">
        <f aca="true" t="shared" si="0" ref="J8:J86">I8-H8</f>
        <v>0</v>
      </c>
    </row>
    <row r="9" spans="1:10" s="71" customFormat="1" ht="12.75">
      <c r="A9" s="98" t="str">
        <f>'Budget Change #2'!A9:H9</f>
        <v>Narrative:Total employment contract of 183 days at grade 4, Step 11 for 7.5 hours a day. ( $13.73 per hour x 7.5 hours a day =$102. 97 x 183 = $18,844.42). Salary reflects 2% state increase.</v>
      </c>
      <c r="B9" s="99"/>
      <c r="C9" s="99"/>
      <c r="D9" s="99"/>
      <c r="E9" s="99"/>
      <c r="F9" s="99"/>
      <c r="G9" s="99"/>
      <c r="H9" s="100"/>
      <c r="I9" s="70"/>
      <c r="J9" s="86">
        <v>0</v>
      </c>
    </row>
    <row r="10" spans="1:10" s="71" customFormat="1" ht="12.75">
      <c r="A10" s="67">
        <f>IF('Budget Change #2'!B10=0,'Budget Change #2'!A10,'Budget Change #2'!B10)</f>
        <v>211</v>
      </c>
      <c r="B10" s="68"/>
      <c r="C10" s="147" t="str">
        <f>IF(B10=0,LOOKUP(A10,OBJECT!A:A,OBJECT!B:B),LOOKUP(B10,OBJECT!A:A,OBJECT!B:B))</f>
        <v>Life Insurance</v>
      </c>
      <c r="D10" s="148"/>
      <c r="E10" s="148"/>
      <c r="F10" s="148"/>
      <c r="G10" s="159"/>
      <c r="H10" s="69">
        <f>IF('Budget Change #2'!J10&lt;&gt;0,'Budget Change #2'!I10,'Budget Change #2'!H10)</f>
        <v>0</v>
      </c>
      <c r="I10" s="70"/>
      <c r="J10" s="87">
        <f t="shared" si="0"/>
        <v>0</v>
      </c>
    </row>
    <row r="11" spans="1:10" s="71" customFormat="1" ht="12.75">
      <c r="A11" s="98" t="str">
        <f>'Budget Change #2'!A11:H11</f>
        <v>Narrative: Total amount per month of $1.25 per employee. 2 employees x 12 months= $30,.00
</v>
      </c>
      <c r="B11" s="99"/>
      <c r="C11" s="99"/>
      <c r="D11" s="99"/>
      <c r="E11" s="99"/>
      <c r="F11" s="99"/>
      <c r="G11" s="99"/>
      <c r="H11" s="100"/>
      <c r="I11" s="70"/>
      <c r="J11" s="86">
        <v>0</v>
      </c>
    </row>
    <row r="12" spans="1:10" s="71" customFormat="1" ht="12.75">
      <c r="A12" s="67">
        <f>IF('Budget Change #2'!B12=0,'Budget Change #2'!A12,'Budget Change #2'!B12)</f>
        <v>221</v>
      </c>
      <c r="B12" s="68"/>
      <c r="C12" s="147" t="str">
        <f>IF(B12=0,LOOKUP(A12,OBJECT!A:A,OBJECT!B:B),LOOKUP(B12,OBJECT!A:A,OBJECT!B:B))</f>
        <v>Employer FICA Contribution</v>
      </c>
      <c r="D12" s="148"/>
      <c r="E12" s="148"/>
      <c r="F12" s="148"/>
      <c r="G12" s="159"/>
      <c r="H12" s="69">
        <f>IF('Budget Change #2'!J12&lt;&gt;0,'Budget Change #2'!I12,'Budget Change #2'!H12)</f>
        <v>0</v>
      </c>
      <c r="I12" s="70"/>
      <c r="J12" s="87">
        <f t="shared" si="0"/>
        <v>0</v>
      </c>
    </row>
    <row r="13" spans="1:10" s="71" customFormat="1" ht="12.75">
      <c r="A13" s="98" t="str">
        <f>'Budget Change #2'!A13:H13</f>
        <v>Narrative: FRYSC salary of one coordinator and one full time assistant ( $57,077.17 x .062= $3,538.78</v>
      </c>
      <c r="B13" s="99"/>
      <c r="C13" s="99"/>
      <c r="D13" s="99"/>
      <c r="E13" s="99"/>
      <c r="F13" s="99"/>
      <c r="G13" s="99"/>
      <c r="H13" s="100"/>
      <c r="I13" s="70"/>
      <c r="J13" s="86">
        <v>0</v>
      </c>
    </row>
    <row r="14" spans="1:10" s="71" customFormat="1" ht="12.75">
      <c r="A14" s="67">
        <f>IF('Budget Change #2'!B14=0,'Budget Change #2'!A14,'Budget Change #2'!B14)</f>
        <v>222</v>
      </c>
      <c r="B14" s="68"/>
      <c r="C14" s="147" t="str">
        <f>IF(B14=0,LOOKUP(A14,OBJECT!A:A,OBJECT!B:B),LOOKUP(B14,OBJECT!A:A,OBJECT!B:B))</f>
        <v>Employer Medicare Contribution</v>
      </c>
      <c r="D14" s="148"/>
      <c r="E14" s="148"/>
      <c r="F14" s="148"/>
      <c r="G14" s="159"/>
      <c r="H14" s="69">
        <f>IF('Budget Change #2'!J14&lt;&gt;0,'Budget Change #2'!I14,'Budget Change #2'!H14)</f>
        <v>0</v>
      </c>
      <c r="I14" s="70"/>
      <c r="J14" s="87">
        <f t="shared" si="0"/>
        <v>0</v>
      </c>
    </row>
    <row r="15" spans="1:10" s="71" customFormat="1" ht="12.75">
      <c r="A15" s="98" t="str">
        <f>'Budget Change #2'!A15:H15</f>
        <v>Narrative: .0145 x FRYSC salaries of $57,077.17 = $827.61</v>
      </c>
      <c r="B15" s="99"/>
      <c r="C15" s="99"/>
      <c r="D15" s="99"/>
      <c r="E15" s="99"/>
      <c r="F15" s="99"/>
      <c r="G15" s="99"/>
      <c r="H15" s="100"/>
      <c r="I15" s="70"/>
      <c r="J15" s="86">
        <v>0</v>
      </c>
    </row>
    <row r="16" spans="1:10" s="71" customFormat="1" ht="12.75">
      <c r="A16" s="67">
        <f>IF('Budget Change #2'!B16=0,'Budget Change #2'!A16,'Budget Change #2'!B16)</f>
        <v>232</v>
      </c>
      <c r="B16" s="68"/>
      <c r="C16" s="147" t="str">
        <f>IF(B16=0,LOOKUP(A16,OBJECT!A:A,OBJECT!B:B),LOOKUP(B16,OBJECT!A:A,OBJECT!B:B))</f>
        <v>County Employees Retirement System (CERS)</v>
      </c>
      <c r="D16" s="148"/>
      <c r="E16" s="148"/>
      <c r="F16" s="148"/>
      <c r="G16" s="159"/>
      <c r="H16" s="69">
        <f>IF('Budget Change #2'!J16&lt;&gt;0,'Budget Change #2'!I16,'Budget Change #2'!H16)</f>
        <v>0</v>
      </c>
      <c r="I16" s="70"/>
      <c r="J16" s="87">
        <f t="shared" si="0"/>
        <v>0</v>
      </c>
    </row>
    <row r="17" spans="1:10" s="71" customFormat="1" ht="12.75">
      <c r="A17" s="98" t="str">
        <f>'Budget Change #2'!A17:H17</f>
        <v>Narrative: .1868 x  Coordinator and full time assistant ( $57,077.17 = $10,616.35)</v>
      </c>
      <c r="B17" s="99"/>
      <c r="C17" s="99"/>
      <c r="D17" s="99"/>
      <c r="E17" s="99"/>
      <c r="F17" s="99"/>
      <c r="G17" s="99"/>
      <c r="H17" s="100"/>
      <c r="I17" s="70"/>
      <c r="J17" s="86">
        <v>0</v>
      </c>
    </row>
    <row r="18" spans="1:10" s="71" customFormat="1" ht="12.75">
      <c r="A18" s="67">
        <f>IF('Budget Change #2'!B18=0,'Budget Change #2'!A18,'Budget Change #2'!B18)</f>
        <v>253</v>
      </c>
      <c r="B18" s="68"/>
      <c r="C18" s="147" t="str">
        <f>IF(B18=0,LOOKUP(A18,OBJECT!A:A,OBJECT!B:B),LOOKUP(B18,OBJECT!A:A,OBJECT!B:B))</f>
        <v>KSBA Unemployment Insurance</v>
      </c>
      <c r="D18" s="148"/>
      <c r="E18" s="148"/>
      <c r="F18" s="148"/>
      <c r="G18" s="159"/>
      <c r="H18" s="69">
        <f>IF('Budget Change #2'!J18&lt;&gt;0,'Budget Change #2'!I18,'Budget Change #2'!H18)</f>
        <v>0</v>
      </c>
      <c r="I18" s="70"/>
      <c r="J18" s="87">
        <f t="shared" si="0"/>
        <v>0</v>
      </c>
    </row>
    <row r="19" spans="1:10" s="71" customFormat="1" ht="12.75">
      <c r="A19" s="98" t="str">
        <f>'Budget Change #2'!A19:H19</f>
        <v>Narrative: $67.20 per employee yearly for coordinator and assistant</v>
      </c>
      <c r="B19" s="99"/>
      <c r="C19" s="99"/>
      <c r="D19" s="99"/>
      <c r="E19" s="99"/>
      <c r="F19" s="99"/>
      <c r="G19" s="99"/>
      <c r="H19" s="100"/>
      <c r="I19" s="70"/>
      <c r="J19" s="86">
        <v>0</v>
      </c>
    </row>
    <row r="20" spans="1:10" s="71" customFormat="1" ht="12.75">
      <c r="A20" s="67">
        <f>IF('Budget Change #2'!B20=0,'Budget Change #2'!A20,'Budget Change #2'!B20)</f>
        <v>260</v>
      </c>
      <c r="B20" s="68"/>
      <c r="C20" s="147" t="str">
        <f>IF(B20=0,LOOKUP(A20,OBJECT!A:A,OBJECT!B:B),LOOKUP(B20,OBJECT!A:A,OBJECT!B:B))</f>
        <v>Workers' Compensation Insurance</v>
      </c>
      <c r="D20" s="148"/>
      <c r="E20" s="148"/>
      <c r="F20" s="148"/>
      <c r="G20" s="159"/>
      <c r="H20" s="69">
        <f>IF('Budget Change #2'!J20&lt;&gt;0,'Budget Change #2'!I20,'Budget Change #2'!H20)</f>
        <v>0</v>
      </c>
      <c r="I20" s="70"/>
      <c r="J20" s="87">
        <f t="shared" si="0"/>
        <v>0</v>
      </c>
    </row>
    <row r="21" spans="1:10" s="71" customFormat="1" ht="12.75">
      <c r="A21" s="98" t="str">
        <f>'Budget Change #2'!A21:H21</f>
        <v>Narrative: .002 x FRYSC salaries ($57,077.17=$114.15)</v>
      </c>
      <c r="B21" s="99"/>
      <c r="C21" s="99"/>
      <c r="D21" s="99"/>
      <c r="E21" s="99"/>
      <c r="F21" s="99"/>
      <c r="G21" s="99"/>
      <c r="H21" s="100"/>
      <c r="I21" s="70"/>
      <c r="J21" s="86">
        <v>0</v>
      </c>
    </row>
    <row r="22" spans="1:10" s="71" customFormat="1" ht="12.75">
      <c r="A22" s="67">
        <f>IF('Budget Change #2'!B22=0,'Budget Change #2'!A22,'Budget Change #2'!B22)</f>
        <v>338</v>
      </c>
      <c r="B22" s="68"/>
      <c r="C22" s="147" t="str">
        <f>IF(B22=0,LOOKUP(A22,OBJECT!A:A,OBJECT!B:B),LOOKUP(B22,OBJECT!A:A,OBJECT!B:B))</f>
        <v>Registration Fees</v>
      </c>
      <c r="D22" s="148"/>
      <c r="E22" s="148"/>
      <c r="F22" s="148"/>
      <c r="G22" s="159"/>
      <c r="H22" s="69">
        <f>IF('Budget Change #2'!J22&lt;&gt;0,'Budget Change #2'!I22,'Budget Change #2'!H22)</f>
        <v>0</v>
      </c>
      <c r="I22" s="70"/>
      <c r="J22" s="87">
        <f t="shared" si="0"/>
        <v>0</v>
      </c>
    </row>
    <row r="23" spans="1:10" s="71" customFormat="1" ht="12.75">
      <c r="A23" s="98" t="str">
        <f>'Budget Change #2'!A23:H23</f>
        <v>Narrative: Professional membership in FRYSC Coalition and registration for Fall Institute for continued training and development of Coordinator.</v>
      </c>
      <c r="B23" s="99"/>
      <c r="C23" s="99"/>
      <c r="D23" s="99"/>
      <c r="E23" s="99"/>
      <c r="F23" s="99"/>
      <c r="G23" s="99"/>
      <c r="H23" s="100"/>
      <c r="I23" s="70"/>
      <c r="J23" s="86">
        <v>0</v>
      </c>
    </row>
    <row r="24" spans="1:10" s="71" customFormat="1" ht="12.75">
      <c r="A24" s="67">
        <f>IF('Budget Change #2'!B24=0,'Budget Change #2'!A24,'Budget Change #2'!B24)</f>
        <v>349</v>
      </c>
      <c r="B24" s="68"/>
      <c r="C24" s="147" t="str">
        <f>IF(B24=0,LOOKUP(A24,OBJECT!A:A,OBJECT!B:B),LOOKUP(B24,OBJECT!A:A,OBJECT!B:B))</f>
        <v>Other Professional Services    </v>
      </c>
      <c r="D24" s="148"/>
      <c r="E24" s="148"/>
      <c r="F24" s="148"/>
      <c r="G24" s="159"/>
      <c r="H24" s="69">
        <f>IF('Budget Change #2'!J24&lt;&gt;0,'Budget Change #2'!I24,'Budget Change #2'!H24)</f>
        <v>0</v>
      </c>
      <c r="I24" s="70"/>
      <c r="J24" s="87">
        <f t="shared" si="0"/>
        <v>0</v>
      </c>
    </row>
    <row r="25" spans="1:10" s="71" customFormat="1" ht="12.75">
      <c r="A25" s="98">
        <f>'Budget Change #2'!A25:H25</f>
        <v>0</v>
      </c>
      <c r="B25" s="99"/>
      <c r="C25" s="99"/>
      <c r="D25" s="99"/>
      <c r="E25" s="99"/>
      <c r="F25" s="99"/>
      <c r="G25" s="99"/>
      <c r="H25" s="100"/>
      <c r="I25" s="70"/>
      <c r="J25" s="86">
        <v>0</v>
      </c>
    </row>
    <row r="26" spans="1:10" s="71" customFormat="1" ht="12.75">
      <c r="A26" s="67">
        <f>IF('Budget Change #2'!B26=0,'Budget Change #2'!A26,'Budget Change #2'!B26)</f>
        <v>0</v>
      </c>
      <c r="B26" s="68"/>
      <c r="C26" s="147">
        <f>IF(B26=0,LOOKUP(A26,OBJECT!A:A,OBJECT!B:B),LOOKUP(B26,OBJECT!A:A,OBJECT!B:B))</f>
        <v>0</v>
      </c>
      <c r="D26" s="148"/>
      <c r="E26" s="148"/>
      <c r="F26" s="148"/>
      <c r="G26" s="159"/>
      <c r="H26" s="69">
        <f>IF('Budget Change #2'!J26&lt;&gt;0,'Budget Change #2'!I26,'Budget Change #2'!H26)</f>
        <v>0</v>
      </c>
      <c r="I26" s="70"/>
      <c r="J26" s="87">
        <f t="shared" si="0"/>
        <v>0</v>
      </c>
    </row>
    <row r="27" spans="1:10" s="71" customFormat="1" ht="12.75">
      <c r="A27" s="98" t="str">
        <f>'Budget Change #2'!A27:H27</f>
        <v>Narrative: </v>
      </c>
      <c r="B27" s="99"/>
      <c r="C27" s="99"/>
      <c r="D27" s="99"/>
      <c r="E27" s="99"/>
      <c r="F27" s="99"/>
      <c r="G27" s="99"/>
      <c r="H27" s="100"/>
      <c r="I27" s="70"/>
      <c r="J27" s="86">
        <v>0</v>
      </c>
    </row>
    <row r="28" spans="1:10" s="71" customFormat="1" ht="12.75">
      <c r="A28" s="67">
        <f>IF('Budget Change #2'!B28=0,'Budget Change #2'!A28,'Budget Change #2'!B28)</f>
        <v>0</v>
      </c>
      <c r="B28" s="68"/>
      <c r="C28" s="147">
        <f>IF(B28=0,LOOKUP(A28,OBJECT!A:A,OBJECT!B:B),LOOKUP(B28,OBJECT!A:A,OBJECT!B:B))</f>
        <v>0</v>
      </c>
      <c r="D28" s="148"/>
      <c r="E28" s="148"/>
      <c r="F28" s="148"/>
      <c r="G28" s="159"/>
      <c r="H28" s="69">
        <f>IF('Budget Change #2'!J28&lt;&gt;0,'Budget Change #2'!I28,'Budget Change #2'!H28)</f>
        <v>0</v>
      </c>
      <c r="I28" s="70"/>
      <c r="J28" s="87">
        <f t="shared" si="0"/>
        <v>0</v>
      </c>
    </row>
    <row r="29" spans="1:10" s="71" customFormat="1" ht="12.75">
      <c r="A29" s="98" t="str">
        <f>'Budget Change #2'!A29:H29</f>
        <v>Narrative: </v>
      </c>
      <c r="B29" s="99"/>
      <c r="C29" s="99"/>
      <c r="D29" s="99"/>
      <c r="E29" s="99"/>
      <c r="F29" s="99"/>
      <c r="G29" s="99"/>
      <c r="H29" s="100"/>
      <c r="I29" s="70"/>
      <c r="J29" s="86">
        <v>0</v>
      </c>
    </row>
    <row r="30" spans="1:10" s="71" customFormat="1" ht="12.75">
      <c r="A30" s="67">
        <f>IF('Budget Change #2'!B30=0,'Budget Change #2'!A30,'Budget Change #2'!B30)</f>
        <v>0</v>
      </c>
      <c r="B30" s="68"/>
      <c r="C30" s="147">
        <f>IF(B30=0,LOOKUP(A30,OBJECT!A:A,OBJECT!B:B),LOOKUP(B30,OBJECT!A:A,OBJECT!B:B))</f>
        <v>0</v>
      </c>
      <c r="D30" s="148"/>
      <c r="E30" s="148"/>
      <c r="F30" s="148"/>
      <c r="G30" s="159"/>
      <c r="H30" s="69">
        <f>IF('Budget Change #2'!J30&lt;&gt;0,'Budget Change #2'!I30,'Budget Change #2'!H30)</f>
        <v>0</v>
      </c>
      <c r="I30" s="70"/>
      <c r="J30" s="87">
        <f t="shared" si="0"/>
        <v>0</v>
      </c>
    </row>
    <row r="31" spans="1:10" s="71" customFormat="1" ht="12.75">
      <c r="A31" s="98" t="str">
        <f>'Budget Change #2'!A31:H31</f>
        <v>Narrative: </v>
      </c>
      <c r="B31" s="99"/>
      <c r="C31" s="99"/>
      <c r="D31" s="99"/>
      <c r="E31" s="99"/>
      <c r="F31" s="99"/>
      <c r="G31" s="99"/>
      <c r="H31" s="100"/>
      <c r="I31" s="70"/>
      <c r="J31" s="86">
        <v>0</v>
      </c>
    </row>
    <row r="32" spans="1:10" s="71" customFormat="1" ht="12.75">
      <c r="A32" s="67">
        <f>IF('Budget Change #2'!B32=0,'Budget Change #2'!A32,'Budget Change #2'!B32)</f>
        <v>0</v>
      </c>
      <c r="B32" s="68"/>
      <c r="C32" s="147">
        <f>IF(B32=0,LOOKUP(A32,OBJECT!A:A,OBJECT!B:B),LOOKUP(B32,OBJECT!A:A,OBJECT!B:B))</f>
        <v>0</v>
      </c>
      <c r="D32" s="148"/>
      <c r="E32" s="148"/>
      <c r="F32" s="148"/>
      <c r="G32" s="159"/>
      <c r="H32" s="69">
        <f>IF('Budget Change #2'!J32&lt;&gt;0,'Budget Change #2'!I32,'Budget Change #2'!H32)</f>
        <v>0</v>
      </c>
      <c r="I32" s="70"/>
      <c r="J32" s="87">
        <f t="shared" si="0"/>
        <v>0</v>
      </c>
    </row>
    <row r="33" spans="1:10" s="71" customFormat="1" ht="12.75">
      <c r="A33" s="98" t="str">
        <f>'Budget Change #2'!A33:H33</f>
        <v>Narrative: </v>
      </c>
      <c r="B33" s="99"/>
      <c r="C33" s="99"/>
      <c r="D33" s="99"/>
      <c r="E33" s="99"/>
      <c r="F33" s="99"/>
      <c r="G33" s="99"/>
      <c r="H33" s="100"/>
      <c r="I33" s="70"/>
      <c r="J33" s="86">
        <v>0</v>
      </c>
    </row>
    <row r="34" spans="1:10" s="71" customFormat="1" ht="12.75">
      <c r="A34" s="67">
        <f>IF('Budget Change #2'!B34=0,'Budget Change #2'!A34,'Budget Change #2'!B34)</f>
        <v>0</v>
      </c>
      <c r="B34" s="68"/>
      <c r="C34" s="147">
        <f>IF(B34=0,LOOKUP(A34,OBJECT!A:A,OBJECT!B:B),LOOKUP(B34,OBJECT!A:A,OBJECT!B:B))</f>
        <v>0</v>
      </c>
      <c r="D34" s="148"/>
      <c r="E34" s="148"/>
      <c r="F34" s="148"/>
      <c r="G34" s="159"/>
      <c r="H34" s="69">
        <f>IF('Budget Change #2'!J34&lt;&gt;0,'Budget Change #2'!I34,'Budget Change #2'!H34)</f>
        <v>0</v>
      </c>
      <c r="I34" s="70"/>
      <c r="J34" s="87">
        <f t="shared" si="0"/>
        <v>0</v>
      </c>
    </row>
    <row r="35" spans="1:10" s="71" customFormat="1" ht="12.75">
      <c r="A35" s="98" t="str">
        <f>'Budget Change #2'!A35:H35</f>
        <v>Narrative: </v>
      </c>
      <c r="B35" s="99"/>
      <c r="C35" s="99"/>
      <c r="D35" s="99"/>
      <c r="E35" s="99"/>
      <c r="F35" s="99"/>
      <c r="G35" s="99"/>
      <c r="H35" s="100"/>
      <c r="I35" s="70"/>
      <c r="J35" s="86">
        <v>0</v>
      </c>
    </row>
    <row r="36" spans="1:10" s="71" customFormat="1" ht="12.75">
      <c r="A36" s="67">
        <f>IF('Budget Change #2'!B36=0,'Budget Change #2'!A36,'Budget Change #2'!B36)</f>
        <v>0</v>
      </c>
      <c r="B36" s="68"/>
      <c r="C36" s="147">
        <f>IF(B36=0,LOOKUP(A36,OBJECT!A:A,OBJECT!B:B),LOOKUP(B36,OBJECT!A:A,OBJECT!B:B))</f>
        <v>0</v>
      </c>
      <c r="D36" s="148"/>
      <c r="E36" s="148"/>
      <c r="F36" s="148"/>
      <c r="G36" s="159"/>
      <c r="H36" s="69">
        <f>IF('Budget Change #2'!J36&lt;&gt;0,'Budget Change #2'!I36,'Budget Change #2'!H36)</f>
        <v>0</v>
      </c>
      <c r="I36" s="70"/>
      <c r="J36" s="87">
        <f t="shared" si="0"/>
        <v>0</v>
      </c>
    </row>
    <row r="37" spans="1:10" s="71" customFormat="1" ht="12.75">
      <c r="A37" s="98" t="str">
        <f>'Budget Change #2'!A37:H37</f>
        <v>Narrative: </v>
      </c>
      <c r="B37" s="99"/>
      <c r="C37" s="99"/>
      <c r="D37" s="99"/>
      <c r="E37" s="99"/>
      <c r="F37" s="99"/>
      <c r="G37" s="99"/>
      <c r="H37" s="100"/>
      <c r="I37" s="70"/>
      <c r="J37" s="86">
        <v>0</v>
      </c>
    </row>
    <row r="38" spans="1:10" s="71" customFormat="1" ht="12.75">
      <c r="A38" s="67">
        <f>IF('Budget Change #2'!B38=0,'Budget Change #2'!A38,'Budget Change #2'!B38)</f>
        <v>0</v>
      </c>
      <c r="B38" s="68"/>
      <c r="C38" s="147">
        <f>IF(B38=0,LOOKUP(A38,OBJECT!A:A,OBJECT!B:B),LOOKUP(B38,OBJECT!A:A,OBJECT!B:B))</f>
        <v>0</v>
      </c>
      <c r="D38" s="148"/>
      <c r="E38" s="148"/>
      <c r="F38" s="148"/>
      <c r="G38" s="159"/>
      <c r="H38" s="69">
        <f>IF('Budget Change #2'!J38&lt;&gt;0,'Budget Change #2'!I38,'Budget Change #2'!H38)</f>
        <v>0</v>
      </c>
      <c r="I38" s="70"/>
      <c r="J38" s="87">
        <f t="shared" si="0"/>
        <v>0</v>
      </c>
    </row>
    <row r="39" spans="1:10" s="71" customFormat="1" ht="12.75">
      <c r="A39" s="98" t="str">
        <f>'Budget Change #2'!A39:H39</f>
        <v>Narrative : </v>
      </c>
      <c r="B39" s="99"/>
      <c r="C39" s="99"/>
      <c r="D39" s="99"/>
      <c r="E39" s="99"/>
      <c r="F39" s="99"/>
      <c r="G39" s="99"/>
      <c r="H39" s="100"/>
      <c r="I39" s="70"/>
      <c r="J39" s="86">
        <v>0</v>
      </c>
    </row>
    <row r="40" spans="1:10" s="71" customFormat="1" ht="12.75">
      <c r="A40" s="67">
        <f>IF('Budget Change #2'!B40=0,'Budget Change #2'!A40,'Budget Change #2'!B40)</f>
        <v>0</v>
      </c>
      <c r="B40" s="68"/>
      <c r="C40" s="147">
        <f>IF(B40=0,LOOKUP(A40,OBJECT!A:A,OBJECT!B:B),LOOKUP(B40,OBJECT!A:A,OBJECT!B:B))</f>
        <v>0</v>
      </c>
      <c r="D40" s="148"/>
      <c r="E40" s="148"/>
      <c r="F40" s="148"/>
      <c r="G40" s="159"/>
      <c r="H40" s="69">
        <f>IF('Budget Change #2'!J40&lt;&gt;0,'Budget Change #2'!I40,'Budget Change #2'!H40)</f>
        <v>0</v>
      </c>
      <c r="I40" s="70"/>
      <c r="J40" s="87">
        <f t="shared" si="0"/>
        <v>0</v>
      </c>
    </row>
    <row r="41" spans="1:10" s="71" customFormat="1" ht="12.75">
      <c r="A41" s="98" t="str">
        <f>'Budget Change #2'!A41:H41</f>
        <v>Narrative: </v>
      </c>
      <c r="B41" s="99"/>
      <c r="C41" s="99"/>
      <c r="D41" s="99"/>
      <c r="E41" s="99"/>
      <c r="F41" s="99"/>
      <c r="G41" s="99"/>
      <c r="H41" s="100"/>
      <c r="I41" s="70"/>
      <c r="J41" s="86">
        <v>0</v>
      </c>
    </row>
    <row r="42" spans="1:10" s="71" customFormat="1" ht="12.75">
      <c r="A42" s="67">
        <f>IF('Budget Change #2'!B42=0,'Budget Change #2'!A42,'Budget Change #2'!B42)</f>
        <v>0</v>
      </c>
      <c r="B42" s="68"/>
      <c r="C42" s="147">
        <f>IF(B42=0,LOOKUP(A42,OBJECT!A:A,OBJECT!B:B),LOOKUP(B42,OBJECT!A:A,OBJECT!B:B))</f>
        <v>0</v>
      </c>
      <c r="D42" s="148"/>
      <c r="E42" s="148"/>
      <c r="F42" s="148"/>
      <c r="G42" s="159"/>
      <c r="H42" s="69">
        <f>IF('Budget Change #2'!J42&lt;&gt;0,'Budget Change #2'!I42,'Budget Change #2'!H42)</f>
        <v>0</v>
      </c>
      <c r="I42" s="70"/>
      <c r="J42" s="87">
        <f t="shared" si="0"/>
        <v>0</v>
      </c>
    </row>
    <row r="43" spans="1:10" s="71" customFormat="1" ht="12.75">
      <c r="A43" s="98" t="str">
        <f>'Budget Change #2'!A43:H43</f>
        <v>Narrative: </v>
      </c>
      <c r="B43" s="99"/>
      <c r="C43" s="99"/>
      <c r="D43" s="99"/>
      <c r="E43" s="99"/>
      <c r="F43" s="99"/>
      <c r="G43" s="99"/>
      <c r="H43" s="100"/>
      <c r="I43" s="70"/>
      <c r="J43" s="86">
        <v>0</v>
      </c>
    </row>
    <row r="44" spans="1:10" s="71" customFormat="1" ht="12.75">
      <c r="A44" s="67">
        <f>IF('Budget Change #2'!B44=0,'Budget Change #2'!A44,'Budget Change #2'!B44)</f>
        <v>0</v>
      </c>
      <c r="B44" s="68"/>
      <c r="C44" s="147">
        <f>IF(B44=0,LOOKUP(A44,OBJECT!A:A,OBJECT!B:B),LOOKUP(B44,OBJECT!A:A,OBJECT!B:B))</f>
        <v>0</v>
      </c>
      <c r="D44" s="148"/>
      <c r="E44" s="148"/>
      <c r="F44" s="148"/>
      <c r="G44" s="159"/>
      <c r="H44" s="69">
        <f>IF('Budget Change #2'!J44&lt;&gt;0,'Budget Change #2'!I44,'Budget Change #2'!H44)</f>
        <v>0</v>
      </c>
      <c r="I44" s="70"/>
      <c r="J44" s="87">
        <f t="shared" si="0"/>
        <v>0</v>
      </c>
    </row>
    <row r="45" spans="1:10" s="71" customFormat="1" ht="12.75">
      <c r="A45" s="98" t="str">
        <f>'Budget Change #2'!A45:H45</f>
        <v>Narrative: </v>
      </c>
      <c r="B45" s="99"/>
      <c r="C45" s="99"/>
      <c r="D45" s="99"/>
      <c r="E45" s="99"/>
      <c r="F45" s="99"/>
      <c r="G45" s="99"/>
      <c r="H45" s="100"/>
      <c r="I45" s="70"/>
      <c r="J45" s="86">
        <v>0</v>
      </c>
    </row>
    <row r="46" spans="1:10" s="71" customFormat="1" ht="12.75">
      <c r="A46" s="67">
        <f>IF('Budget Change #2'!B46=0,'Budget Change #2'!A46,'Budget Change #2'!B46)</f>
        <v>0</v>
      </c>
      <c r="B46" s="68"/>
      <c r="C46" s="147">
        <f>IF(B46=0,LOOKUP(A46,OBJECT!A:A,OBJECT!B:B),LOOKUP(B46,OBJECT!A:A,OBJECT!B:B))</f>
        <v>0</v>
      </c>
      <c r="D46" s="148"/>
      <c r="E46" s="148"/>
      <c r="F46" s="148"/>
      <c r="G46" s="159"/>
      <c r="H46" s="69">
        <f>IF('Budget Change #2'!J46&lt;&gt;0,'Budget Change #2'!I46,'Budget Change #2'!H46)</f>
        <v>0</v>
      </c>
      <c r="I46" s="70"/>
      <c r="J46" s="87">
        <f t="shared" si="0"/>
        <v>0</v>
      </c>
    </row>
    <row r="47" spans="1:10" s="71" customFormat="1" ht="12.75">
      <c r="A47" s="98" t="str">
        <f>'Budget Change #2'!A47:H47</f>
        <v>Narrative: </v>
      </c>
      <c r="B47" s="99"/>
      <c r="C47" s="99"/>
      <c r="D47" s="99"/>
      <c r="E47" s="99"/>
      <c r="F47" s="99"/>
      <c r="G47" s="99"/>
      <c r="H47" s="100"/>
      <c r="I47" s="70"/>
      <c r="J47" s="86">
        <v>0</v>
      </c>
    </row>
    <row r="48" spans="1:10" s="71" customFormat="1" ht="12.75">
      <c r="A48" s="67">
        <f>IF('Budget Change #2'!B48=0,'Budget Change #2'!A48,'Budget Change #2'!B48)</f>
        <v>0</v>
      </c>
      <c r="B48" s="68"/>
      <c r="C48" s="147">
        <f>IF(B48=0,LOOKUP(A48,OBJECT!A:A,OBJECT!B:B),LOOKUP(B48,OBJECT!A:A,OBJECT!B:B))</f>
        <v>0</v>
      </c>
      <c r="D48" s="148"/>
      <c r="E48" s="148"/>
      <c r="F48" s="148"/>
      <c r="G48" s="159"/>
      <c r="H48" s="69">
        <f>IF('Budget Change #2'!J48&lt;&gt;0,'Budget Change #2'!I48,'Budget Change #2'!H48)</f>
        <v>0</v>
      </c>
      <c r="I48" s="70"/>
      <c r="J48" s="87">
        <f t="shared" si="0"/>
        <v>0</v>
      </c>
    </row>
    <row r="49" spans="1:10" s="71" customFormat="1" ht="12.75">
      <c r="A49" s="98" t="e">
        <f>'Budget Change #2'!A49:H49</f>
        <v>#REF!</v>
      </c>
      <c r="B49" s="99"/>
      <c r="C49" s="99"/>
      <c r="D49" s="99"/>
      <c r="E49" s="99"/>
      <c r="F49" s="99"/>
      <c r="G49" s="99"/>
      <c r="H49" s="100"/>
      <c r="I49" s="70"/>
      <c r="J49" s="86">
        <v>0</v>
      </c>
    </row>
    <row r="50" spans="1:10" s="71" customFormat="1" ht="12.75">
      <c r="A50" s="67">
        <f>IF('Budget Change #2'!B50=0,'Budget Change #2'!A50,'Budget Change #2'!B50)</f>
        <v>0</v>
      </c>
      <c r="B50" s="68"/>
      <c r="C50" s="147">
        <f>IF(B50=0,LOOKUP(A50,OBJECT!A:A,OBJECT!B:B),LOOKUP(B50,OBJECT!A:A,OBJECT!B:B))</f>
        <v>0</v>
      </c>
      <c r="D50" s="148"/>
      <c r="E50" s="148"/>
      <c r="F50" s="148"/>
      <c r="G50" s="159"/>
      <c r="H50" s="69">
        <f>IF('Budget Change #2'!J50&lt;&gt;0,'Budget Change #2'!I50,'Budget Change #2'!H50)</f>
        <v>0</v>
      </c>
      <c r="I50" s="70"/>
      <c r="J50" s="87">
        <f t="shared" si="0"/>
        <v>0</v>
      </c>
    </row>
    <row r="51" spans="1:10" s="71" customFormat="1" ht="12.75">
      <c r="A51" s="98" t="str">
        <f>'Budget Change #2'!A51:H51</f>
        <v>Narrative: $300 for each school the center serves for motivational speakers or assemblies such as Internet Safety, Red Ribbon Week, bullying prevention, academic support, etc. </v>
      </c>
      <c r="B51" s="99"/>
      <c r="C51" s="99"/>
      <c r="D51" s="99"/>
      <c r="E51" s="99"/>
      <c r="F51" s="99"/>
      <c r="G51" s="99"/>
      <c r="H51" s="100"/>
      <c r="I51" s="70"/>
      <c r="J51" s="86">
        <v>0</v>
      </c>
    </row>
    <row r="52" spans="1:10" s="71" customFormat="1" ht="12.75">
      <c r="A52" s="67">
        <f>IF('Budget Change #2'!B52=0,'Budget Change #2'!A52,'Budget Change #2'!B52)</f>
        <v>0</v>
      </c>
      <c r="B52" s="68"/>
      <c r="C52" s="147">
        <f>IF(B52=0,LOOKUP(A52,OBJECT!A:A,OBJECT!B:B),LOOKUP(B52,OBJECT!A:A,OBJECT!B:B))</f>
        <v>0</v>
      </c>
      <c r="D52" s="148"/>
      <c r="E52" s="148"/>
      <c r="F52" s="148"/>
      <c r="G52" s="159"/>
      <c r="H52" s="69">
        <f>IF('Budget Change #2'!J52&lt;&gt;0,'Budget Change #2'!I52,'Budget Change #2'!H52)</f>
        <v>0</v>
      </c>
      <c r="I52" s="70"/>
      <c r="J52" s="87">
        <f t="shared" si="0"/>
        <v>0</v>
      </c>
    </row>
    <row r="53" spans="1:10" s="71" customFormat="1" ht="12.75">
      <c r="A53" s="98" t="str">
        <f>'Budget Change #2'!A53:H53</f>
        <v>Narrative:</v>
      </c>
      <c r="B53" s="99"/>
      <c r="C53" s="99"/>
      <c r="D53" s="99"/>
      <c r="E53" s="99"/>
      <c r="F53" s="99"/>
      <c r="G53" s="99"/>
      <c r="H53" s="100"/>
      <c r="I53" s="70"/>
      <c r="J53" s="86">
        <v>0</v>
      </c>
    </row>
    <row r="54" spans="1:10" s="71" customFormat="1" ht="12.75">
      <c r="A54" s="67">
        <f>IF('Budget Change #2'!B54=0,'Budget Change #2'!A54,'Budget Change #2'!B54)</f>
        <v>581</v>
      </c>
      <c r="B54" s="68"/>
      <c r="C54" s="147" t="str">
        <f>IF(B54=0,LOOKUP(A54,OBJECT!A:A,OBJECT!B:B),LOOKUP(B54,OBJECT!A:A,OBJECT!B:B))</f>
        <v>Travel - In District</v>
      </c>
      <c r="D54" s="148"/>
      <c r="E54" s="148"/>
      <c r="F54" s="148"/>
      <c r="G54" s="159"/>
      <c r="H54" s="69">
        <f>IF('Budget Change #2'!J54&lt;&gt;0,'Budget Change #2'!I54,'Budget Change #2'!H54)</f>
        <v>0</v>
      </c>
      <c r="I54" s="70"/>
      <c r="J54" s="87">
        <f t="shared" si="0"/>
        <v>0</v>
      </c>
    </row>
    <row r="55" spans="1:10" s="71" customFormat="1" ht="12.75">
      <c r="A55" s="98" t="str">
        <f>'Budget Change #2'!A55:H55</f>
        <v>Narrative: Travel to and from home visits, meetings, and other FRYSC related events within district. Milage varies between .37-.49 per mile.</v>
      </c>
      <c r="B55" s="99"/>
      <c r="C55" s="99"/>
      <c r="D55" s="99"/>
      <c r="E55" s="99"/>
      <c r="F55" s="99"/>
      <c r="G55" s="99"/>
      <c r="H55" s="100"/>
      <c r="I55" s="70"/>
      <c r="J55" s="86">
        <v>0</v>
      </c>
    </row>
    <row r="56" spans="1:10" s="71" customFormat="1" ht="12.75">
      <c r="A56" s="67">
        <f>IF('Budget Change #2'!B56=0,'Budget Change #2'!A56,'Budget Change #2'!B56)</f>
        <v>582</v>
      </c>
      <c r="B56" s="68"/>
      <c r="C56" s="147" t="str">
        <f>IF(B56=0,LOOKUP(A56,OBJECT!A:A,OBJECT!B:B),LOOKUP(B56,OBJECT!A:A,OBJECT!B:B))</f>
        <v>Travel - Out-of-District</v>
      </c>
      <c r="D56" s="148"/>
      <c r="E56" s="148"/>
      <c r="F56" s="148"/>
      <c r="G56" s="159"/>
      <c r="H56" s="69">
        <f>IF('Budget Change #2'!J56&lt;&gt;0,'Budget Change #2'!I56,'Budget Change #2'!H56)</f>
        <v>0</v>
      </c>
      <c r="I56" s="70"/>
      <c r="J56" s="87">
        <f t="shared" si="0"/>
        <v>0</v>
      </c>
    </row>
    <row r="57" spans="1:10" s="71" customFormat="1" ht="12.75">
      <c r="A57" s="98" t="str">
        <f>'Budget Change #2'!A57:H57</f>
        <v>Narrative: Travel to and from out of district conferences and trainings such as regional meetings, VOV and Fall Institute.  Milage varies between .37-.49 per mile.</v>
      </c>
      <c r="B57" s="99"/>
      <c r="C57" s="99"/>
      <c r="D57" s="99"/>
      <c r="E57" s="99"/>
      <c r="F57" s="99"/>
      <c r="G57" s="99"/>
      <c r="H57" s="100"/>
      <c r="I57" s="70"/>
      <c r="J57" s="86">
        <v>0</v>
      </c>
    </row>
    <row r="58" spans="1:10" s="71" customFormat="1" ht="12.75">
      <c r="A58" s="67">
        <f>IF('Budget Change #2'!B58=0,'Budget Change #2'!A58,'Budget Change #2'!B58)</f>
        <v>610</v>
      </c>
      <c r="B58" s="68"/>
      <c r="C58" s="147" t="str">
        <f>IF(B58=0,LOOKUP(A58,OBJECT!A:A,OBJECT!B:B),LOOKUP(B58,OBJECT!A:A,OBJECT!B:B))</f>
        <v>General Supplies   </v>
      </c>
      <c r="D58" s="148"/>
      <c r="E58" s="148"/>
      <c r="F58" s="148"/>
      <c r="G58" s="159"/>
      <c r="H58" s="69">
        <f>IF('Budget Change #2'!J58&lt;&gt;0,'Budget Change #2'!I58,'Budget Change #2'!H58)</f>
        <v>0</v>
      </c>
      <c r="I58" s="70"/>
      <c r="J58" s="87">
        <f t="shared" si="0"/>
        <v>0</v>
      </c>
    </row>
    <row r="59" spans="1:10" s="71" customFormat="1" ht="12.75">
      <c r="A59" s="98" t="str">
        <f>'Budget Change #2'!A59:H59</f>
        <v>Narrative: General supplies may include copy paper, binders, or other office supplies for all 3 center offices.</v>
      </c>
      <c r="B59" s="99"/>
      <c r="C59" s="99"/>
      <c r="D59" s="99"/>
      <c r="E59" s="99"/>
      <c r="F59" s="99"/>
      <c r="G59" s="99"/>
      <c r="H59" s="100"/>
      <c r="I59" s="70"/>
      <c r="J59" s="86">
        <v>0</v>
      </c>
    </row>
    <row r="60" spans="1:10" s="71" customFormat="1" ht="12.75">
      <c r="A60" s="67">
        <f>IF('Budget Change #2'!B60=0,'Budget Change #2'!A60,'Budget Change #2'!B60)</f>
        <v>616</v>
      </c>
      <c r="B60" s="68"/>
      <c r="C60" s="147" t="str">
        <f>IF(B60=0,LOOKUP(A60,OBJECT!A:A,OBJECT!B:B),LOOKUP(B60,OBJECT!A:A,OBJECT!B:B))</f>
        <v>Food Non Instructional Non Food Service</v>
      </c>
      <c r="D60" s="148"/>
      <c r="E60" s="148"/>
      <c r="F60" s="148"/>
      <c r="G60" s="159"/>
      <c r="H60" s="69">
        <f>IF('Budget Change #2'!J60&lt;&gt;0,'Budget Change #2'!I60,'Budget Change #2'!H60)</f>
        <v>0</v>
      </c>
      <c r="I60" s="70"/>
      <c r="J60" s="87">
        <f t="shared" si="0"/>
        <v>0</v>
      </c>
    </row>
    <row r="61" spans="1:10" s="71" customFormat="1" ht="12.75">
      <c r="A61" s="98" t="str">
        <f>'Budget Change #2'!A61:H61</f>
        <v>Narrative: Food for All Pro Dad, Student Leadership Council, and other FRYSC sponsored events.</v>
      </c>
      <c r="B61" s="99"/>
      <c r="C61" s="99"/>
      <c r="D61" s="99"/>
      <c r="E61" s="99"/>
      <c r="F61" s="99"/>
      <c r="G61" s="99"/>
      <c r="H61" s="100"/>
      <c r="I61" s="70"/>
      <c r="J61" s="86">
        <v>0</v>
      </c>
    </row>
    <row r="62" spans="1:10" s="71" customFormat="1" ht="12.75">
      <c r="A62" s="67">
        <f>IF('Budget Change #2'!B62=0,'Budget Change #2'!A62,'Budget Change #2'!B62)</f>
        <v>680</v>
      </c>
      <c r="B62" s="68"/>
      <c r="C62" s="147" t="str">
        <f>IF(B62=0,LOOKUP(A62,OBJECT!A:A,OBJECT!B:B),LOOKUP(B62,OBJECT!A:A,OBJECT!B:B))</f>
        <v>Welfare Spending (Food, Clothing, Utilities, etc.)</v>
      </c>
      <c r="D62" s="148"/>
      <c r="E62" s="148"/>
      <c r="F62" s="148"/>
      <c r="G62" s="159"/>
      <c r="H62" s="69">
        <f>IF('Budget Change #2'!J62&lt;&gt;0,'Budget Change #2'!I62,'Budget Change #2'!H62)</f>
        <v>0</v>
      </c>
      <c r="I62" s="70"/>
      <c r="J62" s="87">
        <f t="shared" si="0"/>
        <v>0</v>
      </c>
    </row>
    <row r="63" spans="1:10" s="71" customFormat="1" ht="12.75">
      <c r="A63" s="98" t="str">
        <f>'Budget Change #2'!A63:H63</f>
        <v>Narrative: Additional emergency funds for students and families identified with a crisis when all other community resources are exhausted. </v>
      </c>
      <c r="B63" s="99"/>
      <c r="C63" s="99"/>
      <c r="D63" s="99"/>
      <c r="E63" s="99"/>
      <c r="F63" s="99"/>
      <c r="G63" s="99"/>
      <c r="H63" s="100"/>
      <c r="I63" s="70"/>
      <c r="J63" s="86">
        <v>0</v>
      </c>
    </row>
    <row r="64" spans="1:10" s="71" customFormat="1" ht="12.75">
      <c r="A64" s="67">
        <f>IF('Budget Change #2'!B64=0,'Budget Change #2'!A64,'Budget Change #2'!B64)</f>
        <v>0</v>
      </c>
      <c r="B64" s="68"/>
      <c r="C64" s="147">
        <f>IF(B64=0,LOOKUP(A64,OBJECT!A:A,OBJECT!B:B),LOOKUP(B64,OBJECT!A:A,OBJECT!B:B))</f>
        <v>0</v>
      </c>
      <c r="D64" s="148"/>
      <c r="E64" s="148"/>
      <c r="F64" s="148"/>
      <c r="G64" s="159"/>
      <c r="H64" s="69">
        <f>IF('Budget Change #2'!J64&lt;&gt;0,'Budget Change #2'!I64,'Budget Change #2'!H64)</f>
        <v>0</v>
      </c>
      <c r="I64" s="70"/>
      <c r="J64" s="87">
        <f t="shared" si="0"/>
        <v>0</v>
      </c>
    </row>
    <row r="65" spans="1:10" s="71" customFormat="1" ht="12.75">
      <c r="A65" s="98" t="str">
        <f>'Budget Change #2'!A65:H65</f>
        <v>Narrative:</v>
      </c>
      <c r="B65" s="99"/>
      <c r="C65" s="99"/>
      <c r="D65" s="99"/>
      <c r="E65" s="99"/>
      <c r="F65" s="99"/>
      <c r="G65" s="99"/>
      <c r="H65" s="100"/>
      <c r="I65" s="70"/>
      <c r="J65" s="86">
        <v>0</v>
      </c>
    </row>
    <row r="66" spans="1:10" s="71" customFormat="1" ht="12.75">
      <c r="A66" s="67">
        <f>IF('Budget Change #2'!B66=0,'Budget Change #2'!A66,'Budget Change #2'!B66)</f>
        <v>0</v>
      </c>
      <c r="B66" s="68"/>
      <c r="C66" s="147">
        <f>IF(B66=0,LOOKUP(A66,OBJECT!A:A,OBJECT!B:B),LOOKUP(B66,OBJECT!A:A,OBJECT!B:B))</f>
        <v>0</v>
      </c>
      <c r="D66" s="148"/>
      <c r="E66" s="148"/>
      <c r="F66" s="148"/>
      <c r="G66" s="159"/>
      <c r="H66" s="69">
        <f>IF('Budget Change #2'!J66&lt;&gt;0,'Budget Change #2'!I66,'Budget Change #2'!H66)</f>
        <v>0</v>
      </c>
      <c r="I66" s="70"/>
      <c r="J66" s="87">
        <f t="shared" si="0"/>
        <v>0</v>
      </c>
    </row>
    <row r="67" spans="1:10" s="71" customFormat="1" ht="12.75">
      <c r="A67" s="98" t="str">
        <f>'Budget Change #2'!A67:H67</f>
        <v>Narrative:</v>
      </c>
      <c r="B67" s="99"/>
      <c r="C67" s="99"/>
      <c r="D67" s="99"/>
      <c r="E67" s="99"/>
      <c r="F67" s="99"/>
      <c r="G67" s="99"/>
      <c r="H67" s="100"/>
      <c r="I67" s="70"/>
      <c r="J67" s="86">
        <v>0</v>
      </c>
    </row>
    <row r="68" spans="1:10" s="71" customFormat="1" ht="12.75">
      <c r="A68" s="67">
        <f>IF('Budget Change #2'!B68=0,'Budget Change #2'!A68,'Budget Change #2'!B68)</f>
        <v>0</v>
      </c>
      <c r="B68" s="68"/>
      <c r="C68" s="147">
        <f>IF(B68=0,LOOKUP(A68,OBJECT!A:A,OBJECT!B:B),LOOKUP(B68,OBJECT!A:A,OBJECT!B:B))</f>
        <v>0</v>
      </c>
      <c r="D68" s="148"/>
      <c r="E68" s="148"/>
      <c r="F68" s="148"/>
      <c r="G68" s="159"/>
      <c r="H68" s="69">
        <f>IF('Budget Change #2'!J68&lt;&gt;0,'Budget Change #2'!I68,'Budget Change #2'!H68)</f>
        <v>0</v>
      </c>
      <c r="I68" s="70"/>
      <c r="J68" s="87">
        <f t="shared" si="0"/>
        <v>0</v>
      </c>
    </row>
    <row r="69" spans="1:10" s="71" customFormat="1" ht="12.75">
      <c r="A69" s="98" t="str">
        <f>'Budget Change #2'!A69:H69</f>
        <v>Narrative:</v>
      </c>
      <c r="B69" s="99"/>
      <c r="C69" s="99"/>
      <c r="D69" s="99"/>
      <c r="E69" s="99"/>
      <c r="F69" s="99"/>
      <c r="G69" s="99"/>
      <c r="H69" s="100"/>
      <c r="I69" s="70"/>
      <c r="J69" s="86">
        <v>0</v>
      </c>
    </row>
    <row r="70" spans="1:10" s="71" customFormat="1" ht="12.75">
      <c r="A70" s="67">
        <f>IF('Budget Change #2'!B70=0,'Budget Change #2'!A70,'Budget Change #2'!B70)</f>
        <v>0</v>
      </c>
      <c r="B70" s="68"/>
      <c r="C70" s="147">
        <f>IF(B70=0,LOOKUP(A70,OBJECT!A:A,OBJECT!B:B),LOOKUP(B70,OBJECT!A:A,OBJECT!B:B))</f>
        <v>0</v>
      </c>
      <c r="D70" s="148"/>
      <c r="E70" s="148"/>
      <c r="F70" s="148"/>
      <c r="G70" s="159"/>
      <c r="H70" s="69">
        <f>IF('Budget Change #2'!J70&lt;&gt;0,'Budget Change #2'!I70,'Budget Change #2'!H70)</f>
        <v>0</v>
      </c>
      <c r="I70" s="70"/>
      <c r="J70" s="87">
        <f t="shared" si="0"/>
        <v>0</v>
      </c>
    </row>
    <row r="71" spans="1:10" s="71" customFormat="1" ht="12.75">
      <c r="A71" s="98" t="str">
        <f>'Budget Change #2'!A71:H71</f>
        <v>Narrative:</v>
      </c>
      <c r="B71" s="99"/>
      <c r="C71" s="99"/>
      <c r="D71" s="99"/>
      <c r="E71" s="99"/>
      <c r="F71" s="99"/>
      <c r="G71" s="99"/>
      <c r="H71" s="100"/>
      <c r="I71" s="70"/>
      <c r="J71" s="86">
        <v>0</v>
      </c>
    </row>
    <row r="72" spans="1:10" s="71" customFormat="1" ht="12.75">
      <c r="A72" s="67">
        <f>IF('Budget Change #2'!B72=0,'Budget Change #2'!A72,'Budget Change #2'!B72)</f>
        <v>0</v>
      </c>
      <c r="B72" s="68"/>
      <c r="C72" s="147">
        <f>IF(B72=0,LOOKUP(A72,OBJECT!A:A,OBJECT!B:B),LOOKUP(B72,OBJECT!A:A,OBJECT!B:B))</f>
        <v>0</v>
      </c>
      <c r="D72" s="148"/>
      <c r="E72" s="148"/>
      <c r="F72" s="148"/>
      <c r="G72" s="159"/>
      <c r="H72" s="69">
        <f>IF('Budget Change #2'!J72&lt;&gt;0,'Budget Change #2'!I72,'Budget Change #2'!H72)</f>
        <v>0</v>
      </c>
      <c r="I72" s="70"/>
      <c r="J72" s="87">
        <f t="shared" si="0"/>
        <v>0</v>
      </c>
    </row>
    <row r="73" spans="1:10" s="71" customFormat="1" ht="12.75">
      <c r="A73" s="98" t="str">
        <f>'Budget Change #2'!A73:H73</f>
        <v>Narrative:</v>
      </c>
      <c r="B73" s="99"/>
      <c r="C73" s="99"/>
      <c r="D73" s="99"/>
      <c r="E73" s="99"/>
      <c r="F73" s="99"/>
      <c r="G73" s="99"/>
      <c r="H73" s="100"/>
      <c r="I73" s="70"/>
      <c r="J73" s="86">
        <v>0</v>
      </c>
    </row>
    <row r="74" spans="1:10" s="71" customFormat="1" ht="12.75">
      <c r="A74" s="67">
        <f>IF('Budget Change #2'!B74=0,'Budget Change #2'!A74,'Budget Change #2'!B74)</f>
        <v>0</v>
      </c>
      <c r="B74" s="68"/>
      <c r="C74" s="147">
        <f>IF(B74=0,LOOKUP(A74,OBJECT!A:A,OBJECT!B:B),LOOKUP(B74,OBJECT!A:A,OBJECT!B:B))</f>
        <v>0</v>
      </c>
      <c r="D74" s="148"/>
      <c r="E74" s="148"/>
      <c r="F74" s="148"/>
      <c r="G74" s="159"/>
      <c r="H74" s="69">
        <f>IF('Budget Change #2'!J74&lt;&gt;0,'Budget Change #2'!I74,'Budget Change #2'!H74)</f>
        <v>0</v>
      </c>
      <c r="I74" s="70"/>
      <c r="J74" s="87">
        <f t="shared" si="0"/>
        <v>0</v>
      </c>
    </row>
    <row r="75" spans="1:10" s="71" customFormat="1" ht="12.75">
      <c r="A75" s="98" t="str">
        <f>'Budget Change #2'!A75:H75</f>
        <v>Narrative:</v>
      </c>
      <c r="B75" s="99"/>
      <c r="C75" s="99"/>
      <c r="D75" s="99"/>
      <c r="E75" s="99"/>
      <c r="F75" s="99"/>
      <c r="G75" s="99"/>
      <c r="H75" s="100"/>
      <c r="I75" s="70"/>
      <c r="J75" s="86">
        <v>0</v>
      </c>
    </row>
    <row r="76" spans="1:10" s="71" customFormat="1" ht="12.75">
      <c r="A76" s="67">
        <f>IF('Budget Change #2'!B76=0,'Budget Change #2'!A76,'Budget Change #2'!B76)</f>
        <v>0</v>
      </c>
      <c r="B76" s="68"/>
      <c r="C76" s="147">
        <f>IF(B76=0,LOOKUP(A76,OBJECT!A:A,OBJECT!B:B),LOOKUP(B76,OBJECT!A:A,OBJECT!B:B))</f>
        <v>0</v>
      </c>
      <c r="D76" s="148"/>
      <c r="E76" s="148"/>
      <c r="F76" s="148"/>
      <c r="G76" s="159"/>
      <c r="H76" s="69">
        <f>IF('Budget Change #2'!J76&lt;&gt;0,'Budget Change #2'!I76,'Budget Change #2'!H76)</f>
        <v>0</v>
      </c>
      <c r="I76" s="70"/>
      <c r="J76" s="87">
        <f t="shared" si="0"/>
        <v>0</v>
      </c>
    </row>
    <row r="77" spans="1:10" s="71" customFormat="1" ht="12.75">
      <c r="A77" s="98" t="str">
        <f>'Budget Change #2'!A77:H77</f>
        <v>Narrative:</v>
      </c>
      <c r="B77" s="99"/>
      <c r="C77" s="99"/>
      <c r="D77" s="99"/>
      <c r="E77" s="99"/>
      <c r="F77" s="99"/>
      <c r="G77" s="99"/>
      <c r="H77" s="100"/>
      <c r="I77" s="70"/>
      <c r="J77" s="86">
        <v>0</v>
      </c>
    </row>
    <row r="78" spans="1:10" s="71" customFormat="1" ht="12.75">
      <c r="A78" s="67">
        <f>IF('Budget Change #2'!B78=0,'Budget Change #2'!A78,'Budget Change #2'!B78)</f>
        <v>0</v>
      </c>
      <c r="B78" s="68"/>
      <c r="C78" s="147">
        <f>IF(B78=0,LOOKUP(A78,OBJECT!A:A,OBJECT!B:B),LOOKUP(B78,OBJECT!A:A,OBJECT!B:B))</f>
        <v>0</v>
      </c>
      <c r="D78" s="148"/>
      <c r="E78" s="148"/>
      <c r="F78" s="148"/>
      <c r="G78" s="159"/>
      <c r="H78" s="69">
        <f>IF('Budget Change #2'!J78&lt;&gt;0,'Budget Change #2'!I78,'Budget Change #2'!H78)</f>
        <v>0</v>
      </c>
      <c r="I78" s="70"/>
      <c r="J78" s="87">
        <f t="shared" si="0"/>
        <v>0</v>
      </c>
    </row>
    <row r="79" spans="1:10" s="71" customFormat="1" ht="12.75">
      <c r="A79" s="98" t="str">
        <f>'Budget Change #2'!A79:H79</f>
        <v>Narrative:</v>
      </c>
      <c r="B79" s="99"/>
      <c r="C79" s="99"/>
      <c r="D79" s="99"/>
      <c r="E79" s="99"/>
      <c r="F79" s="99"/>
      <c r="G79" s="99"/>
      <c r="H79" s="100"/>
      <c r="I79" s="70"/>
      <c r="J79" s="86">
        <v>0</v>
      </c>
    </row>
    <row r="80" spans="1:10" s="71" customFormat="1" ht="12.75">
      <c r="A80" s="67">
        <f>IF('Budget Change #2'!B80=0,'Budget Change #2'!A80,'Budget Change #2'!B80)</f>
        <v>0</v>
      </c>
      <c r="B80" s="68"/>
      <c r="C80" s="147">
        <f>IF(B80=0,LOOKUP(A80,OBJECT!A:A,OBJECT!B:B),LOOKUP(B80,OBJECT!A:A,OBJECT!B:B))</f>
        <v>0</v>
      </c>
      <c r="D80" s="148"/>
      <c r="E80" s="148"/>
      <c r="F80" s="148"/>
      <c r="G80" s="159"/>
      <c r="H80" s="69">
        <f>IF('Budget Change #2'!J80&lt;&gt;0,'Budget Change #2'!I80,'Budget Change #2'!H80)</f>
        <v>0</v>
      </c>
      <c r="I80" s="70"/>
      <c r="J80" s="87">
        <f t="shared" si="0"/>
        <v>0</v>
      </c>
    </row>
    <row r="81" spans="1:10" s="71" customFormat="1" ht="12.75">
      <c r="A81" s="98" t="str">
        <f>'Budget Change #2'!A81:H81</f>
        <v>Narrative:</v>
      </c>
      <c r="B81" s="99"/>
      <c r="C81" s="99"/>
      <c r="D81" s="99"/>
      <c r="E81" s="99"/>
      <c r="F81" s="99"/>
      <c r="G81" s="99"/>
      <c r="H81" s="100"/>
      <c r="I81" s="70"/>
      <c r="J81" s="86">
        <v>0</v>
      </c>
    </row>
    <row r="82" spans="1:10" s="71" customFormat="1" ht="12.75">
      <c r="A82" s="67">
        <f>IF('Budget Change #2'!B82=0,'Budget Change #2'!A82,'Budget Change #2'!B82)</f>
        <v>0</v>
      </c>
      <c r="B82" s="68"/>
      <c r="C82" s="147">
        <f>IF(B82=0,LOOKUP(A82,OBJECT!A:A,OBJECT!B:B),LOOKUP(B82,OBJECT!A:A,OBJECT!B:B))</f>
        <v>0</v>
      </c>
      <c r="D82" s="148"/>
      <c r="E82" s="148"/>
      <c r="F82" s="148"/>
      <c r="G82" s="159"/>
      <c r="H82" s="69">
        <f>IF('Budget Change #2'!J82&lt;&gt;0,'Budget Change #2'!I82,'Budget Change #2'!H82)</f>
        <v>0</v>
      </c>
      <c r="I82" s="70"/>
      <c r="J82" s="87">
        <f t="shared" si="0"/>
        <v>0</v>
      </c>
    </row>
    <row r="83" spans="1:10" s="71" customFormat="1" ht="12.75">
      <c r="A83" s="98" t="str">
        <f>'Budget Change #2'!A83:H83</f>
        <v>Narrative:</v>
      </c>
      <c r="B83" s="99"/>
      <c r="C83" s="99"/>
      <c r="D83" s="99"/>
      <c r="E83" s="99"/>
      <c r="F83" s="99"/>
      <c r="G83" s="99"/>
      <c r="H83" s="100"/>
      <c r="I83" s="70"/>
      <c r="J83" s="86">
        <v>0</v>
      </c>
    </row>
    <row r="84" spans="1:10" s="71" customFormat="1" ht="12.75">
      <c r="A84" s="67">
        <f>IF('Budget Change #2'!B84=0,'Budget Change #2'!A84,'Budget Change #2'!B84)</f>
        <v>0</v>
      </c>
      <c r="B84" s="68"/>
      <c r="C84" s="147">
        <f>IF(B84=0,LOOKUP(A84,OBJECT!A:A,OBJECT!B:B),LOOKUP(B84,OBJECT!A:A,OBJECT!B:B))</f>
        <v>0</v>
      </c>
      <c r="D84" s="148"/>
      <c r="E84" s="148"/>
      <c r="F84" s="148"/>
      <c r="G84" s="159"/>
      <c r="H84" s="69">
        <f>IF('Budget Change #2'!J84&lt;&gt;0,'Budget Change #2'!I84,'Budget Change #2'!H84)</f>
        <v>0</v>
      </c>
      <c r="I84" s="70"/>
      <c r="J84" s="87">
        <f t="shared" si="0"/>
        <v>0</v>
      </c>
    </row>
    <row r="85" spans="1:10" s="71" customFormat="1" ht="12.75">
      <c r="A85" s="98" t="str">
        <f>'Budget Change #2'!A85:H85</f>
        <v>Narrative:</v>
      </c>
      <c r="B85" s="99"/>
      <c r="C85" s="99"/>
      <c r="D85" s="99"/>
      <c r="E85" s="99"/>
      <c r="F85" s="99"/>
      <c r="G85" s="99"/>
      <c r="H85" s="100"/>
      <c r="I85" s="70"/>
      <c r="J85" s="86">
        <v>0</v>
      </c>
    </row>
    <row r="86" spans="1:10" s="71" customFormat="1" ht="12.75">
      <c r="A86" s="67">
        <f>IF('Budget Change #2'!B86=0,'Budget Change #2'!A86,'Budget Change #2'!B86)</f>
        <v>0</v>
      </c>
      <c r="B86" s="68"/>
      <c r="C86" s="147">
        <f>IF(B86=0,LOOKUP(A86,OBJECT!A:A,OBJECT!B:B),LOOKUP(B86,OBJECT!A:A,OBJECT!B:B))</f>
        <v>0</v>
      </c>
      <c r="D86" s="148"/>
      <c r="E86" s="148"/>
      <c r="F86" s="148"/>
      <c r="G86" s="159"/>
      <c r="H86" s="69">
        <f>IF('Budget Change #2'!J86&lt;&gt;0,'Budget Change #2'!I86,'Budget Change #2'!H86)</f>
        <v>0</v>
      </c>
      <c r="I86" s="70"/>
      <c r="J86" s="87">
        <f t="shared" si="0"/>
        <v>0</v>
      </c>
    </row>
    <row r="87" spans="1:10" s="71" customFormat="1" ht="12.75">
      <c r="A87" s="98" t="str">
        <f>'Budget Change #2'!A87:H87</f>
        <v>Narrative:</v>
      </c>
      <c r="B87" s="99"/>
      <c r="C87" s="99"/>
      <c r="D87" s="99"/>
      <c r="E87" s="99"/>
      <c r="F87" s="99"/>
      <c r="G87" s="99"/>
      <c r="H87" s="100"/>
      <c r="I87" s="70"/>
      <c r="J87" s="86">
        <v>0</v>
      </c>
    </row>
    <row r="88" spans="1:10" ht="15.75">
      <c r="A88" s="160"/>
      <c r="B88" s="161"/>
      <c r="C88" s="161"/>
      <c r="D88" s="161"/>
      <c r="E88" s="162"/>
      <c r="F88" s="163" t="s">
        <v>2</v>
      </c>
      <c r="G88" s="164"/>
      <c r="H88" s="20">
        <f>SUM(H6:H86)</f>
        <v>0</v>
      </c>
      <c r="I88" s="21">
        <f>SUM(I6:I86)</f>
        <v>0</v>
      </c>
      <c r="J88" s="88">
        <f>SUM(J6:J86)</f>
        <v>0</v>
      </c>
    </row>
  </sheetData>
  <sheetProtection password="CC26" sheet="1" formatRows="0" selectLockedCells="1"/>
  <mergeCells count="94">
    <mergeCell ref="A87:H87"/>
    <mergeCell ref="A75:H75"/>
    <mergeCell ref="A77:H77"/>
    <mergeCell ref="A79:H79"/>
    <mergeCell ref="A81:H81"/>
    <mergeCell ref="A83:H83"/>
    <mergeCell ref="A85:H85"/>
    <mergeCell ref="C78:G78"/>
    <mergeCell ref="C80:G80"/>
    <mergeCell ref="C82:G82"/>
    <mergeCell ref="A63:H63"/>
    <mergeCell ref="A65:H65"/>
    <mergeCell ref="A67:H67"/>
    <mergeCell ref="A69:H69"/>
    <mergeCell ref="A71:H71"/>
    <mergeCell ref="A73:H73"/>
    <mergeCell ref="A57:H57"/>
    <mergeCell ref="A59:H59"/>
    <mergeCell ref="A61:H61"/>
    <mergeCell ref="C52:G52"/>
    <mergeCell ref="C54:G54"/>
    <mergeCell ref="C56:G56"/>
    <mergeCell ref="C58:G58"/>
    <mergeCell ref="C60:G60"/>
    <mergeCell ref="A39:H39"/>
    <mergeCell ref="A41:H41"/>
    <mergeCell ref="A43:H43"/>
    <mergeCell ref="A45:H45"/>
    <mergeCell ref="A47:H47"/>
    <mergeCell ref="A49:H49"/>
    <mergeCell ref="A27:H27"/>
    <mergeCell ref="A29:H29"/>
    <mergeCell ref="A31:H31"/>
    <mergeCell ref="A33:H33"/>
    <mergeCell ref="A35:H35"/>
    <mergeCell ref="A37:H37"/>
    <mergeCell ref="C28:G28"/>
    <mergeCell ref="C30:G30"/>
    <mergeCell ref="C32:G32"/>
    <mergeCell ref="C34:G34"/>
    <mergeCell ref="A88:E88"/>
    <mergeCell ref="F88:G88"/>
    <mergeCell ref="C16:G16"/>
    <mergeCell ref="A7:H7"/>
    <mergeCell ref="A9:H9"/>
    <mergeCell ref="A11:H11"/>
    <mergeCell ref="A13:H13"/>
    <mergeCell ref="A15:H15"/>
    <mergeCell ref="A17:H17"/>
    <mergeCell ref="C76:G76"/>
    <mergeCell ref="C84:G84"/>
    <mergeCell ref="C86:G86"/>
    <mergeCell ref="C64:G64"/>
    <mergeCell ref="C66:G66"/>
    <mergeCell ref="C68:G68"/>
    <mergeCell ref="C70:G70"/>
    <mergeCell ref="C72:G72"/>
    <mergeCell ref="C74:G74"/>
    <mergeCell ref="C62:G62"/>
    <mergeCell ref="C40:G40"/>
    <mergeCell ref="C42:G42"/>
    <mergeCell ref="C44:G44"/>
    <mergeCell ref="C46:G46"/>
    <mergeCell ref="C48:G48"/>
    <mergeCell ref="C50:G50"/>
    <mergeCell ref="A51:H51"/>
    <mergeCell ref="A53:H53"/>
    <mergeCell ref="A55:H55"/>
    <mergeCell ref="C36:G36"/>
    <mergeCell ref="C38:G38"/>
    <mergeCell ref="C14:G14"/>
    <mergeCell ref="C18:G18"/>
    <mergeCell ref="C20:G20"/>
    <mergeCell ref="C22:G22"/>
    <mergeCell ref="C24:G24"/>
    <mergeCell ref="C26:G26"/>
    <mergeCell ref="A19:H19"/>
    <mergeCell ref="A21:H21"/>
    <mergeCell ref="A23:H23"/>
    <mergeCell ref="A25:H25"/>
    <mergeCell ref="C6:G6"/>
    <mergeCell ref="C8:G8"/>
    <mergeCell ref="C10:G10"/>
    <mergeCell ref="C12:G12"/>
    <mergeCell ref="C4:G5"/>
    <mergeCell ref="H4:H5"/>
    <mergeCell ref="A1:C1"/>
    <mergeCell ref="D1:F1"/>
    <mergeCell ref="G1:H1"/>
    <mergeCell ref="A2:C2"/>
    <mergeCell ref="D2:F2"/>
    <mergeCell ref="G2:H2"/>
    <mergeCell ref="A4:A5"/>
    <mergeCell ref="B4:B5"/>
  </mergeCells>
  <printOptions/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88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2" width="17.28125" style="0" customWidth="1"/>
    <col min="7" max="7" width="6.140625" style="0" bestFit="1" customWidth="1"/>
    <col min="8" max="8" width="15.7109375" style="0" customWidth="1"/>
    <col min="9" max="9" width="18.421875" style="0" bestFit="1" customWidth="1"/>
    <col min="10" max="10" width="15.421875" style="0" customWidth="1"/>
  </cols>
  <sheetData>
    <row r="1" spans="1:9" ht="12.75">
      <c r="A1" s="155" t="s">
        <v>3</v>
      </c>
      <c r="B1" s="155"/>
      <c r="C1" s="155"/>
      <c r="D1" s="155" t="s">
        <v>4</v>
      </c>
      <c r="E1" s="155"/>
      <c r="F1" s="156"/>
      <c r="G1" s="155" t="s">
        <v>221</v>
      </c>
      <c r="H1" s="156"/>
      <c r="I1" s="19" t="s">
        <v>236</v>
      </c>
    </row>
    <row r="2" spans="1:9" ht="12.75">
      <c r="A2" s="157" t="str">
        <f>'Budget Change #3'!A2:C2</f>
        <v>Nelson</v>
      </c>
      <c r="B2" s="157"/>
      <c r="C2" s="156"/>
      <c r="D2" s="157" t="str">
        <f>'Budget Change #3'!D2:F2</f>
        <v>Team Up! </v>
      </c>
      <c r="E2" s="157"/>
      <c r="F2" s="157"/>
      <c r="G2" s="158">
        <f>IF(SUM(I6:I86)=0,H88,I88)</f>
        <v>0</v>
      </c>
      <c r="H2" s="158"/>
      <c r="I2" s="31"/>
    </row>
    <row r="3" spans="1:9" ht="12.75">
      <c r="A3" s="35"/>
      <c r="B3" s="35"/>
      <c r="C3" s="17"/>
      <c r="D3" s="35"/>
      <c r="E3" s="35"/>
      <c r="F3" s="35"/>
      <c r="G3" s="36"/>
      <c r="H3" s="36"/>
      <c r="I3" s="37"/>
    </row>
    <row r="4" spans="1:9" ht="12.75">
      <c r="A4" s="131" t="s">
        <v>0</v>
      </c>
      <c r="B4" s="133" t="s">
        <v>243</v>
      </c>
      <c r="C4" s="131" t="s">
        <v>1</v>
      </c>
      <c r="D4" s="131"/>
      <c r="E4" s="131"/>
      <c r="F4" s="131"/>
      <c r="G4" s="131"/>
      <c r="H4" s="133" t="s">
        <v>242</v>
      </c>
      <c r="I4" s="18"/>
    </row>
    <row r="5" spans="1:10" ht="25.5" customHeight="1">
      <c r="A5" s="132"/>
      <c r="B5" s="134"/>
      <c r="C5" s="132"/>
      <c r="D5" s="132"/>
      <c r="E5" s="132"/>
      <c r="F5" s="132"/>
      <c r="G5" s="132"/>
      <c r="H5" s="134"/>
      <c r="I5" s="12" t="s">
        <v>248</v>
      </c>
      <c r="J5" s="11" t="s">
        <v>224</v>
      </c>
    </row>
    <row r="6" spans="1:10" ht="12.75">
      <c r="A6" s="14" t="str">
        <f>IF('Budget Change #3'!B6=0,'Budget Change #3'!A6,'Budget Change #3'!B6)</f>
        <v>130D</v>
      </c>
      <c r="B6" s="7"/>
      <c r="C6" s="165" t="str">
        <f>IF(B6=0,LOOKUP(A6,OBJECT!A:A,OBJECT!B:B),LOOKUP(B6,OBJECT!A:A,OBJECT!B:B))</f>
        <v>Other Classified Pay Coordinator</v>
      </c>
      <c r="D6" s="166"/>
      <c r="E6" s="166"/>
      <c r="F6" s="166"/>
      <c r="G6" s="167"/>
      <c r="H6" s="13">
        <f>IF('Budget Change #3'!J6&lt;&gt;0,'Budget Change #3'!I6,'Budget Change #3'!H6)</f>
        <v>0</v>
      </c>
      <c r="I6" s="30"/>
      <c r="J6" s="88">
        <f>I6-H6</f>
        <v>0</v>
      </c>
    </row>
    <row r="7" spans="1:10" s="71" customFormat="1" ht="12.75">
      <c r="A7" s="98" t="str">
        <f>'Budget Change #3'!A7:H7</f>
        <v>Narrative: Total Employment contract 240 days paid at non-certified adminstrative level 2 Step 11 (28,764.00/186 days=  154.64 x 240 days = $37,113.60) Salary reflects 2 % state increase.
</v>
      </c>
      <c r="B7" s="99"/>
      <c r="C7" s="99"/>
      <c r="D7" s="99"/>
      <c r="E7" s="99"/>
      <c r="F7" s="99"/>
      <c r="G7" s="99"/>
      <c r="H7" s="100"/>
      <c r="I7" s="70"/>
      <c r="J7" s="86">
        <v>0</v>
      </c>
    </row>
    <row r="8" spans="1:10" s="71" customFormat="1" ht="12.75">
      <c r="A8" s="67">
        <f>IF('Budget Change #3'!B8=0,'Budget Change #3'!A8,'Budget Change #3'!B8)</f>
        <v>130</v>
      </c>
      <c r="B8" s="68"/>
      <c r="C8" s="147" t="str">
        <f>IF(B8=0,LOOKUP(A8,OBJECT!A:A,OBJECT!B:B),LOOKUP(B8,OBJECT!A:A,OBJECT!B:B))</f>
        <v>Classified Salaries</v>
      </c>
      <c r="D8" s="148"/>
      <c r="E8" s="148"/>
      <c r="F8" s="148"/>
      <c r="G8" s="159"/>
      <c r="H8" s="69">
        <f>IF('Budget Change #3'!J8&lt;&gt;0,'Budget Change #3'!I8,'Budget Change #3'!H8)</f>
        <v>0</v>
      </c>
      <c r="I8" s="70"/>
      <c r="J8" s="87">
        <f aca="true" t="shared" si="0" ref="J8:J86">I8-H8</f>
        <v>0</v>
      </c>
    </row>
    <row r="9" spans="1:10" s="71" customFormat="1" ht="12.75">
      <c r="A9" s="98" t="str">
        <f>'Budget Change #3'!A9:H9</f>
        <v>Narrative:Total employment contract of 183 days at grade 4, Step 11 for 7.5 hours a day. ( $13.73 per hour x 7.5 hours a day =$102. 97 x 183 = $18,844.42). Salary reflects 2% state increase.</v>
      </c>
      <c r="B9" s="99"/>
      <c r="C9" s="99"/>
      <c r="D9" s="99"/>
      <c r="E9" s="99"/>
      <c r="F9" s="99"/>
      <c r="G9" s="99"/>
      <c r="H9" s="100"/>
      <c r="I9" s="70"/>
      <c r="J9" s="86">
        <v>0</v>
      </c>
    </row>
    <row r="10" spans="1:10" s="71" customFormat="1" ht="12.75">
      <c r="A10" s="67">
        <f>IF('Budget Change #3'!B10=0,'Budget Change #3'!A10,'Budget Change #3'!B10)</f>
        <v>211</v>
      </c>
      <c r="B10" s="68"/>
      <c r="C10" s="147" t="str">
        <f>IF(B10=0,LOOKUP(A10,OBJECT!A:A,OBJECT!B:B),LOOKUP(B10,OBJECT!A:A,OBJECT!B:B))</f>
        <v>Life Insurance</v>
      </c>
      <c r="D10" s="148"/>
      <c r="E10" s="148"/>
      <c r="F10" s="148"/>
      <c r="G10" s="159"/>
      <c r="H10" s="69">
        <f>IF('Budget Change #3'!J10&lt;&gt;0,'Budget Change #3'!I10,'Budget Change #3'!H10)</f>
        <v>0</v>
      </c>
      <c r="I10" s="70"/>
      <c r="J10" s="87">
        <f t="shared" si="0"/>
        <v>0</v>
      </c>
    </row>
    <row r="11" spans="1:10" s="71" customFormat="1" ht="12.75">
      <c r="A11" s="98" t="str">
        <f>'Budget Change #3'!A11:H11</f>
        <v>Narrative: Total amount per month of $1.25 per employee. 2 employees x 12 months= $30,.00
</v>
      </c>
      <c r="B11" s="99"/>
      <c r="C11" s="99"/>
      <c r="D11" s="99"/>
      <c r="E11" s="99"/>
      <c r="F11" s="99"/>
      <c r="G11" s="99"/>
      <c r="H11" s="100"/>
      <c r="I11" s="70"/>
      <c r="J11" s="86">
        <v>0</v>
      </c>
    </row>
    <row r="12" spans="1:10" s="71" customFormat="1" ht="12.75">
      <c r="A12" s="67">
        <f>IF('Budget Change #3'!B12=0,'Budget Change #3'!A12,'Budget Change #3'!B12)</f>
        <v>221</v>
      </c>
      <c r="B12" s="68"/>
      <c r="C12" s="147" t="str">
        <f>IF(B12=0,LOOKUP(A12,OBJECT!A:A,OBJECT!B:B),LOOKUP(B12,OBJECT!A:A,OBJECT!B:B))</f>
        <v>Employer FICA Contribution</v>
      </c>
      <c r="D12" s="148"/>
      <c r="E12" s="148"/>
      <c r="F12" s="148"/>
      <c r="G12" s="159"/>
      <c r="H12" s="69">
        <f>IF('Budget Change #3'!J12&lt;&gt;0,'Budget Change #3'!I12,'Budget Change #3'!H12)</f>
        <v>0</v>
      </c>
      <c r="I12" s="70"/>
      <c r="J12" s="87">
        <f t="shared" si="0"/>
        <v>0</v>
      </c>
    </row>
    <row r="13" spans="1:10" s="71" customFormat="1" ht="12.75">
      <c r="A13" s="98" t="str">
        <f>'Budget Change #3'!A13:H13</f>
        <v>Narrative: FRYSC salary of one coordinator and one full time assistant ( $57,077.17 x .062= $3,538.78</v>
      </c>
      <c r="B13" s="99"/>
      <c r="C13" s="99"/>
      <c r="D13" s="99"/>
      <c r="E13" s="99"/>
      <c r="F13" s="99"/>
      <c r="G13" s="99"/>
      <c r="H13" s="100"/>
      <c r="I13" s="70"/>
      <c r="J13" s="86">
        <v>0</v>
      </c>
    </row>
    <row r="14" spans="1:10" s="71" customFormat="1" ht="12.75">
      <c r="A14" s="67">
        <f>IF('Budget Change #3'!B14=0,'Budget Change #3'!A14,'Budget Change #3'!B14)</f>
        <v>222</v>
      </c>
      <c r="B14" s="68"/>
      <c r="C14" s="147" t="str">
        <f>IF(B14=0,LOOKUP(A14,OBJECT!A:A,OBJECT!B:B),LOOKUP(B14,OBJECT!A:A,OBJECT!B:B))</f>
        <v>Employer Medicare Contribution</v>
      </c>
      <c r="D14" s="148"/>
      <c r="E14" s="148"/>
      <c r="F14" s="148"/>
      <c r="G14" s="159"/>
      <c r="H14" s="69">
        <f>IF('Budget Change #3'!J14&lt;&gt;0,'Budget Change #3'!I14,'Budget Change #3'!H14)</f>
        <v>0</v>
      </c>
      <c r="I14" s="70"/>
      <c r="J14" s="87">
        <f t="shared" si="0"/>
        <v>0</v>
      </c>
    </row>
    <row r="15" spans="1:10" s="71" customFormat="1" ht="12.75">
      <c r="A15" s="98" t="str">
        <f>'Budget Change #3'!A15:H15</f>
        <v>Narrative: .0145 x FRYSC salaries of $57,077.17 = $827.61</v>
      </c>
      <c r="B15" s="99"/>
      <c r="C15" s="99"/>
      <c r="D15" s="99"/>
      <c r="E15" s="99"/>
      <c r="F15" s="99"/>
      <c r="G15" s="99"/>
      <c r="H15" s="100"/>
      <c r="I15" s="70"/>
      <c r="J15" s="86">
        <v>0</v>
      </c>
    </row>
    <row r="16" spans="1:10" s="71" customFormat="1" ht="12.75">
      <c r="A16" s="67">
        <f>IF('Budget Change #3'!B16=0,'Budget Change #3'!A16,'Budget Change #3'!B16)</f>
        <v>232</v>
      </c>
      <c r="B16" s="68"/>
      <c r="C16" s="147" t="str">
        <f>IF(B16=0,LOOKUP(A16,OBJECT!A:A,OBJECT!B:B),LOOKUP(B16,OBJECT!A:A,OBJECT!B:B))</f>
        <v>County Employees Retirement System (CERS)</v>
      </c>
      <c r="D16" s="148"/>
      <c r="E16" s="148"/>
      <c r="F16" s="148"/>
      <c r="G16" s="159"/>
      <c r="H16" s="69">
        <f>IF('Budget Change #3'!J16&lt;&gt;0,'Budget Change #3'!I16,'Budget Change #3'!H16)</f>
        <v>0</v>
      </c>
      <c r="I16" s="70"/>
      <c r="J16" s="87">
        <f t="shared" si="0"/>
        <v>0</v>
      </c>
    </row>
    <row r="17" spans="1:10" s="71" customFormat="1" ht="12.75">
      <c r="A17" s="98" t="str">
        <f>'Budget Change #3'!A17:H17</f>
        <v>Narrative: .1868 x  Coordinator and full time assistant ( $57,077.17 = $10,616.35)</v>
      </c>
      <c r="B17" s="99"/>
      <c r="C17" s="99"/>
      <c r="D17" s="99"/>
      <c r="E17" s="99"/>
      <c r="F17" s="99"/>
      <c r="G17" s="99"/>
      <c r="H17" s="100"/>
      <c r="I17" s="70"/>
      <c r="J17" s="86">
        <v>0</v>
      </c>
    </row>
    <row r="18" spans="1:10" s="71" customFormat="1" ht="12.75">
      <c r="A18" s="67">
        <f>IF('Budget Change #3'!B18=0,'Budget Change #3'!A18,'Budget Change #3'!B18)</f>
        <v>253</v>
      </c>
      <c r="B18" s="68"/>
      <c r="C18" s="147" t="str">
        <f>IF(B18=0,LOOKUP(A18,OBJECT!A:A,OBJECT!B:B),LOOKUP(B18,OBJECT!A:A,OBJECT!B:B))</f>
        <v>KSBA Unemployment Insurance</v>
      </c>
      <c r="D18" s="148"/>
      <c r="E18" s="148"/>
      <c r="F18" s="148"/>
      <c r="G18" s="159"/>
      <c r="H18" s="69">
        <f>IF('Budget Change #3'!J18&lt;&gt;0,'Budget Change #3'!I18,'Budget Change #3'!H18)</f>
        <v>0</v>
      </c>
      <c r="I18" s="70"/>
      <c r="J18" s="87">
        <f t="shared" si="0"/>
        <v>0</v>
      </c>
    </row>
    <row r="19" spans="1:10" s="71" customFormat="1" ht="12.75">
      <c r="A19" s="98" t="str">
        <f>'Budget Change #3'!A19:H19</f>
        <v>Narrative: $67.20 per employee yearly for coordinator and assistant</v>
      </c>
      <c r="B19" s="99"/>
      <c r="C19" s="99"/>
      <c r="D19" s="99"/>
      <c r="E19" s="99"/>
      <c r="F19" s="99"/>
      <c r="G19" s="99"/>
      <c r="H19" s="100"/>
      <c r="I19" s="70"/>
      <c r="J19" s="86">
        <v>0</v>
      </c>
    </row>
    <row r="20" spans="1:10" s="71" customFormat="1" ht="12.75">
      <c r="A20" s="67">
        <f>IF('Budget Change #3'!B20=0,'Budget Change #3'!A20,'Budget Change #3'!B20)</f>
        <v>260</v>
      </c>
      <c r="B20" s="68"/>
      <c r="C20" s="147" t="str">
        <f>IF(B20=0,LOOKUP(A20,OBJECT!A:A,OBJECT!B:B),LOOKUP(B20,OBJECT!A:A,OBJECT!B:B))</f>
        <v>Workers' Compensation Insurance</v>
      </c>
      <c r="D20" s="148"/>
      <c r="E20" s="148"/>
      <c r="F20" s="148"/>
      <c r="G20" s="159"/>
      <c r="H20" s="69">
        <f>IF('Budget Change #3'!J20&lt;&gt;0,'Budget Change #3'!I20,'Budget Change #3'!H20)</f>
        <v>0</v>
      </c>
      <c r="I20" s="70"/>
      <c r="J20" s="87">
        <f t="shared" si="0"/>
        <v>0</v>
      </c>
    </row>
    <row r="21" spans="1:10" s="71" customFormat="1" ht="12.75">
      <c r="A21" s="98" t="str">
        <f>'Budget Change #3'!A21:H21</f>
        <v>Narrative: .002 x FRYSC salaries ($57,077.17=$114.15)</v>
      </c>
      <c r="B21" s="99"/>
      <c r="C21" s="99"/>
      <c r="D21" s="99"/>
      <c r="E21" s="99"/>
      <c r="F21" s="99"/>
      <c r="G21" s="99"/>
      <c r="H21" s="100"/>
      <c r="I21" s="70"/>
      <c r="J21" s="86">
        <v>0</v>
      </c>
    </row>
    <row r="22" spans="1:10" s="71" customFormat="1" ht="12.75">
      <c r="A22" s="67">
        <f>IF('Budget Change #3'!B22=0,'Budget Change #3'!A22,'Budget Change #3'!B22)</f>
        <v>338</v>
      </c>
      <c r="B22" s="68"/>
      <c r="C22" s="147" t="str">
        <f>IF(B22=0,LOOKUP(A22,OBJECT!A:A,OBJECT!B:B),LOOKUP(B22,OBJECT!A:A,OBJECT!B:B))</f>
        <v>Registration Fees</v>
      </c>
      <c r="D22" s="148"/>
      <c r="E22" s="148"/>
      <c r="F22" s="148"/>
      <c r="G22" s="159"/>
      <c r="H22" s="69">
        <f>IF('Budget Change #3'!J22&lt;&gt;0,'Budget Change #3'!I22,'Budget Change #3'!H22)</f>
        <v>0</v>
      </c>
      <c r="I22" s="70"/>
      <c r="J22" s="87">
        <f t="shared" si="0"/>
        <v>0</v>
      </c>
    </row>
    <row r="23" spans="1:10" s="71" customFormat="1" ht="12.75">
      <c r="A23" s="98" t="str">
        <f>'Budget Change #3'!A23:H23</f>
        <v>Narrative: Professional membership in FRYSC Coalition and registration for Fall Institute for continued training and development of Coordinator.</v>
      </c>
      <c r="B23" s="99"/>
      <c r="C23" s="99"/>
      <c r="D23" s="99"/>
      <c r="E23" s="99"/>
      <c r="F23" s="99"/>
      <c r="G23" s="99"/>
      <c r="H23" s="100"/>
      <c r="I23" s="70"/>
      <c r="J23" s="86">
        <v>0</v>
      </c>
    </row>
    <row r="24" spans="1:10" s="71" customFormat="1" ht="12.75">
      <c r="A24" s="67">
        <f>IF('Budget Change #3'!B24=0,'Budget Change #3'!A24,'Budget Change #3'!B24)</f>
        <v>349</v>
      </c>
      <c r="B24" s="68"/>
      <c r="C24" s="147" t="str">
        <f>IF(B24=0,LOOKUP(A24,OBJECT!A:A,OBJECT!B:B),LOOKUP(B24,OBJECT!A:A,OBJECT!B:B))</f>
        <v>Other Professional Services    </v>
      </c>
      <c r="D24" s="148"/>
      <c r="E24" s="148"/>
      <c r="F24" s="148"/>
      <c r="G24" s="159"/>
      <c r="H24" s="69">
        <f>IF('Budget Change #3'!J24&lt;&gt;0,'Budget Change #3'!I24,'Budget Change #3'!H24)</f>
        <v>0</v>
      </c>
      <c r="I24" s="70"/>
      <c r="J24" s="87">
        <f t="shared" si="0"/>
        <v>0</v>
      </c>
    </row>
    <row r="25" spans="1:10" s="71" customFormat="1" ht="12.75">
      <c r="A25" s="98">
        <f>'Budget Change #3'!A25:H25</f>
        <v>0</v>
      </c>
      <c r="B25" s="99"/>
      <c r="C25" s="99"/>
      <c r="D25" s="99"/>
      <c r="E25" s="99"/>
      <c r="F25" s="99"/>
      <c r="G25" s="99"/>
      <c r="H25" s="100"/>
      <c r="I25" s="70"/>
      <c r="J25" s="86">
        <v>0</v>
      </c>
    </row>
    <row r="26" spans="1:10" s="71" customFormat="1" ht="12.75">
      <c r="A26" s="67">
        <f>IF('Budget Change #3'!B26=0,'Budget Change #3'!A26,'Budget Change #3'!B26)</f>
        <v>0</v>
      </c>
      <c r="B26" s="68"/>
      <c r="C26" s="147">
        <f>IF(B26=0,LOOKUP(A26,OBJECT!A:A,OBJECT!B:B),LOOKUP(B26,OBJECT!A:A,OBJECT!B:B))</f>
        <v>0</v>
      </c>
      <c r="D26" s="148"/>
      <c r="E26" s="148"/>
      <c r="F26" s="148"/>
      <c r="G26" s="159"/>
      <c r="H26" s="69">
        <f>IF('Budget Change #3'!J26&lt;&gt;0,'Budget Change #3'!I26,'Budget Change #3'!H26)</f>
        <v>0</v>
      </c>
      <c r="I26" s="70"/>
      <c r="J26" s="87">
        <f t="shared" si="0"/>
        <v>0</v>
      </c>
    </row>
    <row r="27" spans="1:10" s="71" customFormat="1" ht="12.75">
      <c r="A27" s="98" t="str">
        <f>'Budget Change #3'!A27:H27</f>
        <v>Narrative: </v>
      </c>
      <c r="B27" s="99"/>
      <c r="C27" s="99"/>
      <c r="D27" s="99"/>
      <c r="E27" s="99"/>
      <c r="F27" s="99"/>
      <c r="G27" s="99"/>
      <c r="H27" s="100"/>
      <c r="I27" s="70"/>
      <c r="J27" s="86">
        <v>0</v>
      </c>
    </row>
    <row r="28" spans="1:10" s="71" customFormat="1" ht="12.75">
      <c r="A28" s="67">
        <f>IF('Budget Change #3'!B28=0,'Budget Change #3'!A28,'Budget Change #3'!B28)</f>
        <v>0</v>
      </c>
      <c r="B28" s="68"/>
      <c r="C28" s="147">
        <f>IF(B28=0,LOOKUP(A28,OBJECT!A:A,OBJECT!B:B),LOOKUP(B28,OBJECT!A:A,OBJECT!B:B))</f>
        <v>0</v>
      </c>
      <c r="D28" s="148"/>
      <c r="E28" s="148"/>
      <c r="F28" s="148"/>
      <c r="G28" s="159"/>
      <c r="H28" s="69">
        <f>IF('Budget Change #3'!J28&lt;&gt;0,'Budget Change #3'!I28,'Budget Change #3'!H28)</f>
        <v>0</v>
      </c>
      <c r="I28" s="70"/>
      <c r="J28" s="87">
        <f t="shared" si="0"/>
        <v>0</v>
      </c>
    </row>
    <row r="29" spans="1:10" s="71" customFormat="1" ht="12.75">
      <c r="A29" s="98" t="str">
        <f>'Budget Change #3'!A29:H29</f>
        <v>Narrative: </v>
      </c>
      <c r="B29" s="99"/>
      <c r="C29" s="99"/>
      <c r="D29" s="99"/>
      <c r="E29" s="99"/>
      <c r="F29" s="99"/>
      <c r="G29" s="99"/>
      <c r="H29" s="100"/>
      <c r="I29" s="70"/>
      <c r="J29" s="86">
        <v>0</v>
      </c>
    </row>
    <row r="30" spans="1:10" s="71" customFormat="1" ht="12.75">
      <c r="A30" s="67">
        <f>IF('Budget Change #3'!B30=0,'Budget Change #3'!A30,'Budget Change #3'!B30)</f>
        <v>0</v>
      </c>
      <c r="B30" s="68"/>
      <c r="C30" s="147">
        <f>IF(B30=0,LOOKUP(A30,OBJECT!A:A,OBJECT!B:B),LOOKUP(B30,OBJECT!A:A,OBJECT!B:B))</f>
        <v>0</v>
      </c>
      <c r="D30" s="148"/>
      <c r="E30" s="148"/>
      <c r="F30" s="148"/>
      <c r="G30" s="159"/>
      <c r="H30" s="69">
        <f>IF('Budget Change #3'!J30&lt;&gt;0,'Budget Change #3'!I30,'Budget Change #3'!H30)</f>
        <v>0</v>
      </c>
      <c r="I30" s="70"/>
      <c r="J30" s="87">
        <f t="shared" si="0"/>
        <v>0</v>
      </c>
    </row>
    <row r="31" spans="1:10" s="71" customFormat="1" ht="12.75">
      <c r="A31" s="98" t="str">
        <f>'Budget Change #3'!A31:H31</f>
        <v>Narrative: </v>
      </c>
      <c r="B31" s="99"/>
      <c r="C31" s="99"/>
      <c r="D31" s="99"/>
      <c r="E31" s="99"/>
      <c r="F31" s="99"/>
      <c r="G31" s="99"/>
      <c r="H31" s="100"/>
      <c r="I31" s="70"/>
      <c r="J31" s="86">
        <v>0</v>
      </c>
    </row>
    <row r="32" spans="1:10" s="71" customFormat="1" ht="12.75">
      <c r="A32" s="67">
        <f>IF('Budget Change #3'!B32=0,'Budget Change #3'!A32,'Budget Change #3'!B32)</f>
        <v>0</v>
      </c>
      <c r="B32" s="68"/>
      <c r="C32" s="147">
        <f>IF(B32=0,LOOKUP(A32,OBJECT!A:A,OBJECT!B:B),LOOKUP(B32,OBJECT!A:A,OBJECT!B:B))</f>
        <v>0</v>
      </c>
      <c r="D32" s="148"/>
      <c r="E32" s="148"/>
      <c r="F32" s="148"/>
      <c r="G32" s="159"/>
      <c r="H32" s="69">
        <f>IF('Budget Change #3'!J32&lt;&gt;0,'Budget Change #3'!I32,'Budget Change #3'!H32)</f>
        <v>0</v>
      </c>
      <c r="I32" s="70"/>
      <c r="J32" s="87">
        <f t="shared" si="0"/>
        <v>0</v>
      </c>
    </row>
    <row r="33" spans="1:10" s="71" customFormat="1" ht="12.75">
      <c r="A33" s="98" t="str">
        <f>'Budget Change #3'!A33:H33</f>
        <v>Narrative: </v>
      </c>
      <c r="B33" s="99"/>
      <c r="C33" s="99"/>
      <c r="D33" s="99"/>
      <c r="E33" s="99"/>
      <c r="F33" s="99"/>
      <c r="G33" s="99"/>
      <c r="H33" s="100"/>
      <c r="I33" s="70"/>
      <c r="J33" s="86">
        <v>0</v>
      </c>
    </row>
    <row r="34" spans="1:10" s="71" customFormat="1" ht="12.75">
      <c r="A34" s="67">
        <f>IF('Budget Change #3'!B34=0,'Budget Change #3'!A34,'Budget Change #3'!B34)</f>
        <v>0</v>
      </c>
      <c r="B34" s="68"/>
      <c r="C34" s="147">
        <f>IF(B34=0,LOOKUP(A34,OBJECT!A:A,OBJECT!B:B),LOOKUP(B34,OBJECT!A:A,OBJECT!B:B))</f>
        <v>0</v>
      </c>
      <c r="D34" s="148"/>
      <c r="E34" s="148"/>
      <c r="F34" s="148"/>
      <c r="G34" s="159"/>
      <c r="H34" s="69">
        <f>IF('Budget Change #3'!J34&lt;&gt;0,'Budget Change #3'!I34,'Budget Change #3'!H34)</f>
        <v>0</v>
      </c>
      <c r="I34" s="70"/>
      <c r="J34" s="87">
        <f t="shared" si="0"/>
        <v>0</v>
      </c>
    </row>
    <row r="35" spans="1:10" s="71" customFormat="1" ht="12.75">
      <c r="A35" s="98" t="str">
        <f>'Budget Change #3'!A35:H35</f>
        <v>Narrative: </v>
      </c>
      <c r="B35" s="99"/>
      <c r="C35" s="99"/>
      <c r="D35" s="99"/>
      <c r="E35" s="99"/>
      <c r="F35" s="99"/>
      <c r="G35" s="99"/>
      <c r="H35" s="100"/>
      <c r="I35" s="70"/>
      <c r="J35" s="86">
        <v>0</v>
      </c>
    </row>
    <row r="36" spans="1:10" s="71" customFormat="1" ht="12.75">
      <c r="A36" s="67">
        <f>IF('Budget Change #3'!B36=0,'Budget Change #3'!A36,'Budget Change #3'!B36)</f>
        <v>0</v>
      </c>
      <c r="B36" s="68"/>
      <c r="C36" s="147">
        <f>IF(B36=0,LOOKUP(A36,OBJECT!A:A,OBJECT!B:B),LOOKUP(B36,OBJECT!A:A,OBJECT!B:B))</f>
        <v>0</v>
      </c>
      <c r="D36" s="148"/>
      <c r="E36" s="148"/>
      <c r="F36" s="148"/>
      <c r="G36" s="159"/>
      <c r="H36" s="69">
        <f>IF('Budget Change #3'!J36&lt;&gt;0,'Budget Change #3'!I36,'Budget Change #3'!H36)</f>
        <v>0</v>
      </c>
      <c r="I36" s="70"/>
      <c r="J36" s="87">
        <f t="shared" si="0"/>
        <v>0</v>
      </c>
    </row>
    <row r="37" spans="1:10" s="71" customFormat="1" ht="12.75">
      <c r="A37" s="98" t="str">
        <f>'Budget Change #3'!A37:H37</f>
        <v>Narrative: </v>
      </c>
      <c r="B37" s="99"/>
      <c r="C37" s="99"/>
      <c r="D37" s="99"/>
      <c r="E37" s="99"/>
      <c r="F37" s="99"/>
      <c r="G37" s="99"/>
      <c r="H37" s="100"/>
      <c r="I37" s="70"/>
      <c r="J37" s="86">
        <v>0</v>
      </c>
    </row>
    <row r="38" spans="1:10" s="71" customFormat="1" ht="12.75">
      <c r="A38" s="67">
        <f>IF('Budget Change #3'!B38=0,'Budget Change #3'!A38,'Budget Change #3'!B38)</f>
        <v>0</v>
      </c>
      <c r="B38" s="68"/>
      <c r="C38" s="147">
        <f>IF(B38=0,LOOKUP(A38,OBJECT!A:A,OBJECT!B:B),LOOKUP(B38,OBJECT!A:A,OBJECT!B:B))</f>
        <v>0</v>
      </c>
      <c r="D38" s="148"/>
      <c r="E38" s="148"/>
      <c r="F38" s="148"/>
      <c r="G38" s="159"/>
      <c r="H38" s="69">
        <f>IF('Budget Change #3'!J38&lt;&gt;0,'Budget Change #3'!I38,'Budget Change #3'!H38)</f>
        <v>0</v>
      </c>
      <c r="I38" s="70"/>
      <c r="J38" s="87">
        <f t="shared" si="0"/>
        <v>0</v>
      </c>
    </row>
    <row r="39" spans="1:10" s="71" customFormat="1" ht="12.75">
      <c r="A39" s="98" t="str">
        <f>'Budget Change #3'!A39:H39</f>
        <v>Narrative : </v>
      </c>
      <c r="B39" s="99"/>
      <c r="C39" s="99"/>
      <c r="D39" s="99"/>
      <c r="E39" s="99"/>
      <c r="F39" s="99"/>
      <c r="G39" s="99"/>
      <c r="H39" s="100"/>
      <c r="I39" s="70"/>
      <c r="J39" s="86">
        <v>0</v>
      </c>
    </row>
    <row r="40" spans="1:10" s="71" customFormat="1" ht="12.75">
      <c r="A40" s="67">
        <f>IF('Budget Change #3'!B40=0,'Budget Change #3'!A40,'Budget Change #3'!B40)</f>
        <v>0</v>
      </c>
      <c r="B40" s="68"/>
      <c r="C40" s="147">
        <f>IF(B40=0,LOOKUP(A40,OBJECT!A:A,OBJECT!B:B),LOOKUP(B40,OBJECT!A:A,OBJECT!B:B))</f>
        <v>0</v>
      </c>
      <c r="D40" s="148"/>
      <c r="E40" s="148"/>
      <c r="F40" s="148"/>
      <c r="G40" s="159"/>
      <c r="H40" s="69">
        <f>IF('Budget Change #3'!J40&lt;&gt;0,'Budget Change #3'!I40,'Budget Change #3'!H40)</f>
        <v>0</v>
      </c>
      <c r="I40" s="70"/>
      <c r="J40" s="87">
        <f t="shared" si="0"/>
        <v>0</v>
      </c>
    </row>
    <row r="41" spans="1:10" s="71" customFormat="1" ht="12.75">
      <c r="A41" s="98" t="str">
        <f>'Budget Change #3'!A41:H41</f>
        <v>Narrative: </v>
      </c>
      <c r="B41" s="99"/>
      <c r="C41" s="99"/>
      <c r="D41" s="99"/>
      <c r="E41" s="99"/>
      <c r="F41" s="99"/>
      <c r="G41" s="99"/>
      <c r="H41" s="100"/>
      <c r="I41" s="70"/>
      <c r="J41" s="86">
        <v>0</v>
      </c>
    </row>
    <row r="42" spans="1:10" s="71" customFormat="1" ht="12.75">
      <c r="A42" s="67">
        <f>IF('Budget Change #3'!B42=0,'Budget Change #3'!A42,'Budget Change #3'!B42)</f>
        <v>0</v>
      </c>
      <c r="B42" s="68"/>
      <c r="C42" s="147">
        <f>IF(B42=0,LOOKUP(A42,OBJECT!A:A,OBJECT!B:B),LOOKUP(B42,OBJECT!A:A,OBJECT!B:B))</f>
        <v>0</v>
      </c>
      <c r="D42" s="148"/>
      <c r="E42" s="148"/>
      <c r="F42" s="148"/>
      <c r="G42" s="159"/>
      <c r="H42" s="69">
        <f>IF('Budget Change #3'!J42&lt;&gt;0,'Budget Change #3'!I42,'Budget Change #3'!H42)</f>
        <v>0</v>
      </c>
      <c r="I42" s="70"/>
      <c r="J42" s="87">
        <f t="shared" si="0"/>
        <v>0</v>
      </c>
    </row>
    <row r="43" spans="1:10" s="71" customFormat="1" ht="12.75">
      <c r="A43" s="98" t="str">
        <f>'Budget Change #3'!A43:H43</f>
        <v>Narrative: </v>
      </c>
      <c r="B43" s="99"/>
      <c r="C43" s="99"/>
      <c r="D43" s="99"/>
      <c r="E43" s="99"/>
      <c r="F43" s="99"/>
      <c r="G43" s="99"/>
      <c r="H43" s="100"/>
      <c r="I43" s="70"/>
      <c r="J43" s="86">
        <v>0</v>
      </c>
    </row>
    <row r="44" spans="1:10" s="71" customFormat="1" ht="12.75">
      <c r="A44" s="67">
        <f>IF('Budget Change #3'!B44=0,'Budget Change #3'!A44,'Budget Change #3'!B44)</f>
        <v>0</v>
      </c>
      <c r="B44" s="68"/>
      <c r="C44" s="147">
        <f>IF(B44=0,LOOKUP(A44,OBJECT!A:A,OBJECT!B:B),LOOKUP(B44,OBJECT!A:A,OBJECT!B:B))</f>
        <v>0</v>
      </c>
      <c r="D44" s="148"/>
      <c r="E44" s="148"/>
      <c r="F44" s="148"/>
      <c r="G44" s="159"/>
      <c r="H44" s="69">
        <f>IF('Budget Change #3'!J44&lt;&gt;0,'Budget Change #3'!I44,'Budget Change #3'!H44)</f>
        <v>0</v>
      </c>
      <c r="I44" s="70"/>
      <c r="J44" s="87">
        <f t="shared" si="0"/>
        <v>0</v>
      </c>
    </row>
    <row r="45" spans="1:10" s="71" customFormat="1" ht="12.75">
      <c r="A45" s="98" t="str">
        <f>'Budget Change #3'!A45:H45</f>
        <v>Narrative: </v>
      </c>
      <c r="B45" s="99"/>
      <c r="C45" s="99"/>
      <c r="D45" s="99"/>
      <c r="E45" s="99"/>
      <c r="F45" s="99"/>
      <c r="G45" s="99"/>
      <c r="H45" s="100"/>
      <c r="I45" s="70"/>
      <c r="J45" s="86">
        <v>0</v>
      </c>
    </row>
    <row r="46" spans="1:10" s="71" customFormat="1" ht="12.75">
      <c r="A46" s="67">
        <f>IF('Budget Change #3'!B46=0,'Budget Change #3'!A46,'Budget Change #3'!B46)</f>
        <v>0</v>
      </c>
      <c r="B46" s="68"/>
      <c r="C46" s="147">
        <f>IF(B46=0,LOOKUP(A46,OBJECT!A:A,OBJECT!B:B),LOOKUP(B46,OBJECT!A:A,OBJECT!B:B))</f>
        <v>0</v>
      </c>
      <c r="D46" s="148"/>
      <c r="E46" s="148"/>
      <c r="F46" s="148"/>
      <c r="G46" s="159"/>
      <c r="H46" s="69">
        <f>IF('Budget Change #3'!J46&lt;&gt;0,'Budget Change #3'!I46,'Budget Change #3'!H46)</f>
        <v>0</v>
      </c>
      <c r="I46" s="70"/>
      <c r="J46" s="87">
        <f t="shared" si="0"/>
        <v>0</v>
      </c>
    </row>
    <row r="47" spans="1:10" s="71" customFormat="1" ht="12.75">
      <c r="A47" s="98" t="str">
        <f>'Budget Change #3'!A47:H47</f>
        <v>Narrative: </v>
      </c>
      <c r="B47" s="99"/>
      <c r="C47" s="99"/>
      <c r="D47" s="99"/>
      <c r="E47" s="99"/>
      <c r="F47" s="99"/>
      <c r="G47" s="99"/>
      <c r="H47" s="100"/>
      <c r="I47" s="70"/>
      <c r="J47" s="86">
        <v>0</v>
      </c>
    </row>
    <row r="48" spans="1:10" s="71" customFormat="1" ht="12.75">
      <c r="A48" s="67">
        <f>IF('Budget Change #3'!B48=0,'Budget Change #3'!A48,'Budget Change #3'!B48)</f>
        <v>0</v>
      </c>
      <c r="B48" s="68"/>
      <c r="C48" s="147">
        <f>IF(B48=0,LOOKUP(A48,OBJECT!A:A,OBJECT!B:B),LOOKUP(B48,OBJECT!A:A,OBJECT!B:B))</f>
        <v>0</v>
      </c>
      <c r="D48" s="148"/>
      <c r="E48" s="148"/>
      <c r="F48" s="148"/>
      <c r="G48" s="159"/>
      <c r="H48" s="69">
        <f>IF('Budget Change #3'!J48&lt;&gt;0,'Budget Change #3'!I48,'Budget Change #3'!H48)</f>
        <v>0</v>
      </c>
      <c r="I48" s="70"/>
      <c r="J48" s="87">
        <f t="shared" si="0"/>
        <v>0</v>
      </c>
    </row>
    <row r="49" spans="1:10" s="71" customFormat="1" ht="12.75">
      <c r="A49" s="98" t="e">
        <f>'Budget Change #3'!A49:H49</f>
        <v>#REF!</v>
      </c>
      <c r="B49" s="99"/>
      <c r="C49" s="99"/>
      <c r="D49" s="99"/>
      <c r="E49" s="99"/>
      <c r="F49" s="99"/>
      <c r="G49" s="99"/>
      <c r="H49" s="100"/>
      <c r="I49" s="70"/>
      <c r="J49" s="86">
        <v>0</v>
      </c>
    </row>
    <row r="50" spans="1:10" s="71" customFormat="1" ht="12.75">
      <c r="A50" s="67">
        <f>IF('Budget Change #3'!B50=0,'Budget Change #3'!A50,'Budget Change #3'!B50)</f>
        <v>0</v>
      </c>
      <c r="B50" s="68"/>
      <c r="C50" s="147">
        <f>IF(B50=0,LOOKUP(A50,OBJECT!A:A,OBJECT!B:B),LOOKUP(B50,OBJECT!A:A,OBJECT!B:B))</f>
        <v>0</v>
      </c>
      <c r="D50" s="148"/>
      <c r="E50" s="148"/>
      <c r="F50" s="148"/>
      <c r="G50" s="159"/>
      <c r="H50" s="69">
        <f>IF('Budget Change #3'!J50&lt;&gt;0,'Budget Change #3'!I50,'Budget Change #3'!H50)</f>
        <v>0</v>
      </c>
      <c r="I50" s="70"/>
      <c r="J50" s="87">
        <f t="shared" si="0"/>
        <v>0</v>
      </c>
    </row>
    <row r="51" spans="1:10" s="71" customFormat="1" ht="12.75">
      <c r="A51" s="98" t="str">
        <f>'Budget Change #3'!A51:H51</f>
        <v>Narrative: $300 for each school the center serves for motivational speakers or assemblies such as Internet Safety, Red Ribbon Week, bullying prevention, academic support, etc. </v>
      </c>
      <c r="B51" s="99"/>
      <c r="C51" s="99"/>
      <c r="D51" s="99"/>
      <c r="E51" s="99"/>
      <c r="F51" s="99"/>
      <c r="G51" s="99"/>
      <c r="H51" s="100"/>
      <c r="I51" s="70"/>
      <c r="J51" s="86">
        <v>0</v>
      </c>
    </row>
    <row r="52" spans="1:10" s="71" customFormat="1" ht="12.75">
      <c r="A52" s="67">
        <f>IF('Budget Change #3'!B52=0,'Budget Change #3'!A52,'Budget Change #3'!B52)</f>
        <v>0</v>
      </c>
      <c r="B52" s="68"/>
      <c r="C52" s="147">
        <f>IF(B52=0,LOOKUP(A52,OBJECT!A:A,OBJECT!B:B),LOOKUP(B52,OBJECT!A:A,OBJECT!B:B))</f>
        <v>0</v>
      </c>
      <c r="D52" s="148"/>
      <c r="E52" s="148"/>
      <c r="F52" s="148"/>
      <c r="G52" s="159"/>
      <c r="H52" s="69">
        <f>IF('Budget Change #3'!J52&lt;&gt;0,'Budget Change #3'!I52,'Budget Change #3'!H52)</f>
        <v>0</v>
      </c>
      <c r="I52" s="70"/>
      <c r="J52" s="87">
        <f t="shared" si="0"/>
        <v>0</v>
      </c>
    </row>
    <row r="53" spans="1:10" s="71" customFormat="1" ht="12.75">
      <c r="A53" s="98" t="str">
        <f>'Budget Change #3'!A53:H53</f>
        <v>Narrative:</v>
      </c>
      <c r="B53" s="99"/>
      <c r="C53" s="99"/>
      <c r="D53" s="99"/>
      <c r="E53" s="99"/>
      <c r="F53" s="99"/>
      <c r="G53" s="99"/>
      <c r="H53" s="100"/>
      <c r="I53" s="70"/>
      <c r="J53" s="86">
        <v>0</v>
      </c>
    </row>
    <row r="54" spans="1:10" s="71" customFormat="1" ht="12.75">
      <c r="A54" s="67">
        <f>IF('Budget Change #3'!B54=0,'Budget Change #3'!A54,'Budget Change #3'!B54)</f>
        <v>581</v>
      </c>
      <c r="B54" s="68"/>
      <c r="C54" s="147" t="str">
        <f>IF(B54=0,LOOKUP(A54,OBJECT!A:A,OBJECT!B:B),LOOKUP(B54,OBJECT!A:A,OBJECT!B:B))</f>
        <v>Travel - In District</v>
      </c>
      <c r="D54" s="148"/>
      <c r="E54" s="148"/>
      <c r="F54" s="148"/>
      <c r="G54" s="159"/>
      <c r="H54" s="69">
        <f>IF('Budget Change #3'!J54&lt;&gt;0,'Budget Change #3'!I54,'Budget Change #3'!H54)</f>
        <v>0</v>
      </c>
      <c r="I54" s="70"/>
      <c r="J54" s="87">
        <f t="shared" si="0"/>
        <v>0</v>
      </c>
    </row>
    <row r="55" spans="1:10" s="71" customFormat="1" ht="12.75">
      <c r="A55" s="98" t="str">
        <f>'Budget Change #3'!A55:H55</f>
        <v>Narrative: Travel to and from home visits, meetings, and other FRYSC related events within district. Milage varies between .37-.49 per mile.</v>
      </c>
      <c r="B55" s="99"/>
      <c r="C55" s="99"/>
      <c r="D55" s="99"/>
      <c r="E55" s="99"/>
      <c r="F55" s="99"/>
      <c r="G55" s="99"/>
      <c r="H55" s="100"/>
      <c r="I55" s="70"/>
      <c r="J55" s="86">
        <v>0</v>
      </c>
    </row>
    <row r="56" spans="1:10" s="71" customFormat="1" ht="12.75">
      <c r="A56" s="67">
        <f>IF('Budget Change #3'!B56=0,'Budget Change #3'!A56,'Budget Change #3'!B56)</f>
        <v>582</v>
      </c>
      <c r="B56" s="68"/>
      <c r="C56" s="147" t="str">
        <f>IF(B56=0,LOOKUP(A56,OBJECT!A:A,OBJECT!B:B),LOOKUP(B56,OBJECT!A:A,OBJECT!B:B))</f>
        <v>Travel - Out-of-District</v>
      </c>
      <c r="D56" s="148"/>
      <c r="E56" s="148"/>
      <c r="F56" s="148"/>
      <c r="G56" s="159"/>
      <c r="H56" s="69">
        <f>IF('Budget Change #3'!J56&lt;&gt;0,'Budget Change #3'!I56,'Budget Change #3'!H56)</f>
        <v>0</v>
      </c>
      <c r="I56" s="70"/>
      <c r="J56" s="87">
        <f t="shared" si="0"/>
        <v>0</v>
      </c>
    </row>
    <row r="57" spans="1:10" s="71" customFormat="1" ht="12.75">
      <c r="A57" s="98" t="str">
        <f>'Budget Change #3'!A57:H57</f>
        <v>Narrative: Travel to and from out of district conferences and trainings such as regional meetings, VOV and Fall Institute.  Milage varies between .37-.49 per mile.</v>
      </c>
      <c r="B57" s="99"/>
      <c r="C57" s="99"/>
      <c r="D57" s="99"/>
      <c r="E57" s="99"/>
      <c r="F57" s="99"/>
      <c r="G57" s="99"/>
      <c r="H57" s="100"/>
      <c r="I57" s="70"/>
      <c r="J57" s="86">
        <v>0</v>
      </c>
    </row>
    <row r="58" spans="1:10" s="71" customFormat="1" ht="12.75">
      <c r="A58" s="67">
        <f>IF('Budget Change #3'!B58=0,'Budget Change #3'!A58,'Budget Change #3'!B58)</f>
        <v>610</v>
      </c>
      <c r="B58" s="68"/>
      <c r="C58" s="147" t="str">
        <f>IF(B58=0,LOOKUP(A58,OBJECT!A:A,OBJECT!B:B),LOOKUP(B58,OBJECT!A:A,OBJECT!B:B))</f>
        <v>General Supplies   </v>
      </c>
      <c r="D58" s="148"/>
      <c r="E58" s="148"/>
      <c r="F58" s="148"/>
      <c r="G58" s="159"/>
      <c r="H58" s="69">
        <f>IF('Budget Change #3'!J58&lt;&gt;0,'Budget Change #3'!I58,'Budget Change #3'!H58)</f>
        <v>0</v>
      </c>
      <c r="I58" s="70"/>
      <c r="J58" s="87">
        <f t="shared" si="0"/>
        <v>0</v>
      </c>
    </row>
    <row r="59" spans="1:10" s="71" customFormat="1" ht="12.75">
      <c r="A59" s="98" t="str">
        <f>'Budget Change #3'!A59:H59</f>
        <v>Narrative: General supplies may include copy paper, binders, or other office supplies for all 3 center offices.</v>
      </c>
      <c r="B59" s="99"/>
      <c r="C59" s="99"/>
      <c r="D59" s="99"/>
      <c r="E59" s="99"/>
      <c r="F59" s="99"/>
      <c r="G59" s="99"/>
      <c r="H59" s="100"/>
      <c r="I59" s="70"/>
      <c r="J59" s="86">
        <v>0</v>
      </c>
    </row>
    <row r="60" spans="1:10" s="71" customFormat="1" ht="12.75">
      <c r="A60" s="67">
        <f>IF('Budget Change #3'!B60=0,'Budget Change #3'!A60,'Budget Change #3'!B60)</f>
        <v>616</v>
      </c>
      <c r="B60" s="68"/>
      <c r="C60" s="147" t="str">
        <f>IF(B60=0,LOOKUP(A60,OBJECT!A:A,OBJECT!B:B),LOOKUP(B60,OBJECT!A:A,OBJECT!B:B))</f>
        <v>Food Non Instructional Non Food Service</v>
      </c>
      <c r="D60" s="148"/>
      <c r="E60" s="148"/>
      <c r="F60" s="148"/>
      <c r="G60" s="159"/>
      <c r="H60" s="69">
        <f>IF('Budget Change #3'!J60&lt;&gt;0,'Budget Change #3'!I60,'Budget Change #3'!H60)</f>
        <v>0</v>
      </c>
      <c r="I60" s="70"/>
      <c r="J60" s="87">
        <f t="shared" si="0"/>
        <v>0</v>
      </c>
    </row>
    <row r="61" spans="1:10" s="71" customFormat="1" ht="12.75">
      <c r="A61" s="98" t="str">
        <f>'Budget Change #3'!A61:H61</f>
        <v>Narrative: Food for All Pro Dad, Student Leadership Council, and other FRYSC sponsored events.</v>
      </c>
      <c r="B61" s="99"/>
      <c r="C61" s="99"/>
      <c r="D61" s="99"/>
      <c r="E61" s="99"/>
      <c r="F61" s="99"/>
      <c r="G61" s="99"/>
      <c r="H61" s="100"/>
      <c r="I61" s="70"/>
      <c r="J61" s="86">
        <v>0</v>
      </c>
    </row>
    <row r="62" spans="1:10" s="71" customFormat="1" ht="12.75">
      <c r="A62" s="67">
        <f>IF('Budget Change #3'!B62=0,'Budget Change #3'!A62,'Budget Change #3'!B62)</f>
        <v>680</v>
      </c>
      <c r="B62" s="68"/>
      <c r="C62" s="147" t="str">
        <f>IF(B62=0,LOOKUP(A62,OBJECT!A:A,OBJECT!B:B),LOOKUP(B62,OBJECT!A:A,OBJECT!B:B))</f>
        <v>Welfare Spending (Food, Clothing, Utilities, etc.)</v>
      </c>
      <c r="D62" s="148"/>
      <c r="E62" s="148"/>
      <c r="F62" s="148"/>
      <c r="G62" s="159"/>
      <c r="H62" s="69">
        <f>IF('Budget Change #3'!J62&lt;&gt;0,'Budget Change #3'!I62,'Budget Change #3'!H62)</f>
        <v>0</v>
      </c>
      <c r="I62" s="70"/>
      <c r="J62" s="87">
        <f t="shared" si="0"/>
        <v>0</v>
      </c>
    </row>
    <row r="63" spans="1:10" s="71" customFormat="1" ht="12.75">
      <c r="A63" s="98" t="str">
        <f>'Budget Change #3'!A63:H63</f>
        <v>Narrative: Additional emergency funds for students and families identified with a crisis when all other community resources are exhausted. </v>
      </c>
      <c r="B63" s="99"/>
      <c r="C63" s="99"/>
      <c r="D63" s="99"/>
      <c r="E63" s="99"/>
      <c r="F63" s="99"/>
      <c r="G63" s="99"/>
      <c r="H63" s="100"/>
      <c r="I63" s="70"/>
      <c r="J63" s="86">
        <v>0</v>
      </c>
    </row>
    <row r="64" spans="1:10" s="71" customFormat="1" ht="12.75">
      <c r="A64" s="67">
        <f>IF('Budget Change #3'!B64=0,'Budget Change #3'!A64,'Budget Change #3'!B64)</f>
        <v>0</v>
      </c>
      <c r="B64" s="68"/>
      <c r="C64" s="147">
        <f>IF(B64=0,LOOKUP(A64,OBJECT!A:A,OBJECT!B:B),LOOKUP(B64,OBJECT!A:A,OBJECT!B:B))</f>
        <v>0</v>
      </c>
      <c r="D64" s="148"/>
      <c r="E64" s="148"/>
      <c r="F64" s="148"/>
      <c r="G64" s="159"/>
      <c r="H64" s="69">
        <f>IF('Budget Change #3'!J64&lt;&gt;0,'Budget Change #3'!I64,'Budget Change #3'!H64)</f>
        <v>0</v>
      </c>
      <c r="I64" s="70"/>
      <c r="J64" s="87">
        <f t="shared" si="0"/>
        <v>0</v>
      </c>
    </row>
    <row r="65" spans="1:10" s="71" customFormat="1" ht="12.75">
      <c r="A65" s="98" t="str">
        <f>'Budget Change #3'!A65:H65</f>
        <v>Narrative:</v>
      </c>
      <c r="B65" s="99"/>
      <c r="C65" s="99"/>
      <c r="D65" s="99"/>
      <c r="E65" s="99"/>
      <c r="F65" s="99"/>
      <c r="G65" s="99"/>
      <c r="H65" s="100"/>
      <c r="I65" s="70"/>
      <c r="J65" s="86">
        <v>0</v>
      </c>
    </row>
    <row r="66" spans="1:10" s="71" customFormat="1" ht="12.75">
      <c r="A66" s="67">
        <f>IF('Budget Change #3'!B66=0,'Budget Change #3'!A66,'Budget Change #3'!B66)</f>
        <v>0</v>
      </c>
      <c r="B66" s="68"/>
      <c r="C66" s="147">
        <f>IF(B66=0,LOOKUP(A66,OBJECT!A:A,OBJECT!B:B),LOOKUP(B66,OBJECT!A:A,OBJECT!B:B))</f>
        <v>0</v>
      </c>
      <c r="D66" s="148"/>
      <c r="E66" s="148"/>
      <c r="F66" s="148"/>
      <c r="G66" s="159"/>
      <c r="H66" s="69">
        <f>IF('Budget Change #3'!J66&lt;&gt;0,'Budget Change #3'!I66,'Budget Change #3'!H66)</f>
        <v>0</v>
      </c>
      <c r="I66" s="70"/>
      <c r="J66" s="87">
        <f t="shared" si="0"/>
        <v>0</v>
      </c>
    </row>
    <row r="67" spans="1:10" s="71" customFormat="1" ht="12.75">
      <c r="A67" s="98" t="str">
        <f>'Budget Change #3'!A67:H67</f>
        <v>Narrative:</v>
      </c>
      <c r="B67" s="99"/>
      <c r="C67" s="99"/>
      <c r="D67" s="99"/>
      <c r="E67" s="99"/>
      <c r="F67" s="99"/>
      <c r="G67" s="99"/>
      <c r="H67" s="100"/>
      <c r="I67" s="70"/>
      <c r="J67" s="86">
        <v>0</v>
      </c>
    </row>
    <row r="68" spans="1:10" s="71" customFormat="1" ht="12.75">
      <c r="A68" s="67">
        <f>IF('Budget Change #3'!B68=0,'Budget Change #3'!A68,'Budget Change #3'!B68)</f>
        <v>0</v>
      </c>
      <c r="B68" s="68"/>
      <c r="C68" s="147">
        <f>IF(B68=0,LOOKUP(A68,OBJECT!A:A,OBJECT!B:B),LOOKUP(B68,OBJECT!A:A,OBJECT!B:B))</f>
        <v>0</v>
      </c>
      <c r="D68" s="148"/>
      <c r="E68" s="148"/>
      <c r="F68" s="148"/>
      <c r="G68" s="159"/>
      <c r="H68" s="69">
        <f>IF('Budget Change #3'!J68&lt;&gt;0,'Budget Change #3'!I68,'Budget Change #3'!H68)</f>
        <v>0</v>
      </c>
      <c r="I68" s="70"/>
      <c r="J68" s="87">
        <f t="shared" si="0"/>
        <v>0</v>
      </c>
    </row>
    <row r="69" spans="1:10" s="71" customFormat="1" ht="12.75">
      <c r="A69" s="98" t="str">
        <f>'Budget Change #3'!A69:H69</f>
        <v>Narrative:</v>
      </c>
      <c r="B69" s="99"/>
      <c r="C69" s="99"/>
      <c r="D69" s="99"/>
      <c r="E69" s="99"/>
      <c r="F69" s="99"/>
      <c r="G69" s="99"/>
      <c r="H69" s="100"/>
      <c r="I69" s="70"/>
      <c r="J69" s="86">
        <v>0</v>
      </c>
    </row>
    <row r="70" spans="1:10" s="71" customFormat="1" ht="12.75">
      <c r="A70" s="67">
        <f>IF('Budget Change #3'!B70=0,'Budget Change #3'!A70,'Budget Change #3'!B70)</f>
        <v>0</v>
      </c>
      <c r="B70" s="68"/>
      <c r="C70" s="147">
        <f>IF(B70=0,LOOKUP(A70,OBJECT!A:A,OBJECT!B:B),LOOKUP(B70,OBJECT!A:A,OBJECT!B:B))</f>
        <v>0</v>
      </c>
      <c r="D70" s="148"/>
      <c r="E70" s="148"/>
      <c r="F70" s="148"/>
      <c r="G70" s="159"/>
      <c r="H70" s="69">
        <f>IF('Budget Change #3'!J70&lt;&gt;0,'Budget Change #3'!I70,'Budget Change #3'!H70)</f>
        <v>0</v>
      </c>
      <c r="I70" s="70"/>
      <c r="J70" s="87">
        <f t="shared" si="0"/>
        <v>0</v>
      </c>
    </row>
    <row r="71" spans="1:10" s="71" customFormat="1" ht="12.75">
      <c r="A71" s="98" t="str">
        <f>'Budget Change #3'!A71:H71</f>
        <v>Narrative:</v>
      </c>
      <c r="B71" s="99"/>
      <c r="C71" s="99"/>
      <c r="D71" s="99"/>
      <c r="E71" s="99"/>
      <c r="F71" s="99"/>
      <c r="G71" s="99"/>
      <c r="H71" s="100"/>
      <c r="I71" s="70"/>
      <c r="J71" s="86">
        <v>0</v>
      </c>
    </row>
    <row r="72" spans="1:10" s="71" customFormat="1" ht="12.75">
      <c r="A72" s="67">
        <f>IF('Budget Change #3'!B72=0,'Budget Change #3'!A72,'Budget Change #3'!B72)</f>
        <v>0</v>
      </c>
      <c r="B72" s="68"/>
      <c r="C72" s="147">
        <f>IF(B72=0,LOOKUP(A72,OBJECT!A:A,OBJECT!B:B),LOOKUP(B72,OBJECT!A:A,OBJECT!B:B))</f>
        <v>0</v>
      </c>
      <c r="D72" s="148"/>
      <c r="E72" s="148"/>
      <c r="F72" s="148"/>
      <c r="G72" s="159"/>
      <c r="H72" s="69">
        <f>IF('Budget Change #3'!J72&lt;&gt;0,'Budget Change #3'!I72,'Budget Change #3'!H72)</f>
        <v>0</v>
      </c>
      <c r="I72" s="70"/>
      <c r="J72" s="87">
        <f t="shared" si="0"/>
        <v>0</v>
      </c>
    </row>
    <row r="73" spans="1:10" s="71" customFormat="1" ht="12.75">
      <c r="A73" s="98" t="str">
        <f>'Budget Change #3'!A73:H73</f>
        <v>Narrative:</v>
      </c>
      <c r="B73" s="99"/>
      <c r="C73" s="99"/>
      <c r="D73" s="99"/>
      <c r="E73" s="99"/>
      <c r="F73" s="99"/>
      <c r="G73" s="99"/>
      <c r="H73" s="100"/>
      <c r="I73" s="70"/>
      <c r="J73" s="86">
        <v>0</v>
      </c>
    </row>
    <row r="74" spans="1:10" s="71" customFormat="1" ht="12.75">
      <c r="A74" s="67">
        <f>IF('Budget Change #3'!B74=0,'Budget Change #3'!A74,'Budget Change #3'!B74)</f>
        <v>0</v>
      </c>
      <c r="B74" s="68"/>
      <c r="C74" s="147">
        <f>IF(B74=0,LOOKUP(A74,OBJECT!A:A,OBJECT!B:B),LOOKUP(B74,OBJECT!A:A,OBJECT!B:B))</f>
        <v>0</v>
      </c>
      <c r="D74" s="148"/>
      <c r="E74" s="148"/>
      <c r="F74" s="148"/>
      <c r="G74" s="159"/>
      <c r="H74" s="69">
        <f>IF('Budget Change #3'!J74&lt;&gt;0,'Budget Change #3'!I74,'Budget Change #3'!H74)</f>
        <v>0</v>
      </c>
      <c r="I74" s="70"/>
      <c r="J74" s="87">
        <f t="shared" si="0"/>
        <v>0</v>
      </c>
    </row>
    <row r="75" spans="1:10" s="71" customFormat="1" ht="12.75">
      <c r="A75" s="98" t="str">
        <f>'Budget Change #3'!A75:H75</f>
        <v>Narrative:</v>
      </c>
      <c r="B75" s="99"/>
      <c r="C75" s="99"/>
      <c r="D75" s="99"/>
      <c r="E75" s="99"/>
      <c r="F75" s="99"/>
      <c r="G75" s="99"/>
      <c r="H75" s="100"/>
      <c r="I75" s="70"/>
      <c r="J75" s="86">
        <v>0</v>
      </c>
    </row>
    <row r="76" spans="1:10" s="71" customFormat="1" ht="12.75">
      <c r="A76" s="67">
        <f>IF('Budget Change #3'!B76=0,'Budget Change #3'!A76,'Budget Change #3'!B76)</f>
        <v>0</v>
      </c>
      <c r="B76" s="68"/>
      <c r="C76" s="147">
        <f>IF(B76=0,LOOKUP(A76,OBJECT!A:A,OBJECT!B:B),LOOKUP(B76,OBJECT!A:A,OBJECT!B:B))</f>
        <v>0</v>
      </c>
      <c r="D76" s="148"/>
      <c r="E76" s="148"/>
      <c r="F76" s="148"/>
      <c r="G76" s="159"/>
      <c r="H76" s="69">
        <f>IF('Budget Change #3'!J76&lt;&gt;0,'Budget Change #3'!I76,'Budget Change #3'!H76)</f>
        <v>0</v>
      </c>
      <c r="I76" s="70"/>
      <c r="J76" s="87">
        <f t="shared" si="0"/>
        <v>0</v>
      </c>
    </row>
    <row r="77" spans="1:10" s="71" customFormat="1" ht="12.75">
      <c r="A77" s="98" t="str">
        <f>'Budget Change #3'!A77:H77</f>
        <v>Narrative:</v>
      </c>
      <c r="B77" s="99"/>
      <c r="C77" s="99"/>
      <c r="D77" s="99"/>
      <c r="E77" s="99"/>
      <c r="F77" s="99"/>
      <c r="G77" s="99"/>
      <c r="H77" s="100"/>
      <c r="I77" s="70"/>
      <c r="J77" s="86">
        <v>0</v>
      </c>
    </row>
    <row r="78" spans="1:10" s="71" customFormat="1" ht="12.75">
      <c r="A78" s="67">
        <f>IF('Budget Change #3'!B78=0,'Budget Change #3'!A78,'Budget Change #3'!B78)</f>
        <v>0</v>
      </c>
      <c r="B78" s="68"/>
      <c r="C78" s="147">
        <f>IF(B78=0,LOOKUP(A78,OBJECT!A:A,OBJECT!B:B),LOOKUP(B78,OBJECT!A:A,OBJECT!B:B))</f>
        <v>0</v>
      </c>
      <c r="D78" s="148"/>
      <c r="E78" s="148"/>
      <c r="F78" s="148"/>
      <c r="G78" s="159"/>
      <c r="H78" s="69">
        <f>IF('Budget Change #3'!J78&lt;&gt;0,'Budget Change #3'!I78,'Budget Change #3'!H78)</f>
        <v>0</v>
      </c>
      <c r="I78" s="70"/>
      <c r="J78" s="87">
        <f t="shared" si="0"/>
        <v>0</v>
      </c>
    </row>
    <row r="79" spans="1:10" s="71" customFormat="1" ht="12.75">
      <c r="A79" s="98" t="str">
        <f>'Budget Change #3'!A79:H79</f>
        <v>Narrative:</v>
      </c>
      <c r="B79" s="99"/>
      <c r="C79" s="99"/>
      <c r="D79" s="99"/>
      <c r="E79" s="99"/>
      <c r="F79" s="99"/>
      <c r="G79" s="99"/>
      <c r="H79" s="100"/>
      <c r="I79" s="70"/>
      <c r="J79" s="86">
        <v>0</v>
      </c>
    </row>
    <row r="80" spans="1:10" s="71" customFormat="1" ht="12.75">
      <c r="A80" s="67">
        <f>IF('Budget Change #3'!B80=0,'Budget Change #3'!A80,'Budget Change #3'!B80)</f>
        <v>0</v>
      </c>
      <c r="B80" s="68"/>
      <c r="C80" s="147">
        <f>IF(B80=0,LOOKUP(A80,OBJECT!A:A,OBJECT!B:B),LOOKUP(B80,OBJECT!A:A,OBJECT!B:B))</f>
        <v>0</v>
      </c>
      <c r="D80" s="148"/>
      <c r="E80" s="148"/>
      <c r="F80" s="148"/>
      <c r="G80" s="159"/>
      <c r="H80" s="69">
        <f>IF('Budget Change #3'!J80&lt;&gt;0,'Budget Change #3'!I80,'Budget Change #3'!H80)</f>
        <v>0</v>
      </c>
      <c r="I80" s="70"/>
      <c r="J80" s="87">
        <f t="shared" si="0"/>
        <v>0</v>
      </c>
    </row>
    <row r="81" spans="1:10" s="71" customFormat="1" ht="12.75">
      <c r="A81" s="98" t="str">
        <f>'Budget Change #3'!A81:H81</f>
        <v>Narrative:</v>
      </c>
      <c r="B81" s="99"/>
      <c r="C81" s="99"/>
      <c r="D81" s="99"/>
      <c r="E81" s="99"/>
      <c r="F81" s="99"/>
      <c r="G81" s="99"/>
      <c r="H81" s="100"/>
      <c r="I81" s="70"/>
      <c r="J81" s="86">
        <v>0</v>
      </c>
    </row>
    <row r="82" spans="1:10" s="71" customFormat="1" ht="12.75">
      <c r="A82" s="67">
        <f>IF('Budget Change #3'!B82=0,'Budget Change #3'!A82,'Budget Change #3'!B82)</f>
        <v>0</v>
      </c>
      <c r="B82" s="68"/>
      <c r="C82" s="147">
        <f>IF(B82=0,LOOKUP(A82,OBJECT!A:A,OBJECT!B:B),LOOKUP(B82,OBJECT!A:A,OBJECT!B:B))</f>
        <v>0</v>
      </c>
      <c r="D82" s="148"/>
      <c r="E82" s="148"/>
      <c r="F82" s="148"/>
      <c r="G82" s="159"/>
      <c r="H82" s="69">
        <f>IF('Budget Change #3'!J82&lt;&gt;0,'Budget Change #3'!I82,'Budget Change #3'!H82)</f>
        <v>0</v>
      </c>
      <c r="I82" s="70"/>
      <c r="J82" s="87">
        <f t="shared" si="0"/>
        <v>0</v>
      </c>
    </row>
    <row r="83" spans="1:10" s="71" customFormat="1" ht="12.75">
      <c r="A83" s="98" t="str">
        <f>'Budget Change #3'!A83:H83</f>
        <v>Narrative:</v>
      </c>
      <c r="B83" s="99"/>
      <c r="C83" s="99"/>
      <c r="D83" s="99"/>
      <c r="E83" s="99"/>
      <c r="F83" s="99"/>
      <c r="G83" s="99"/>
      <c r="H83" s="100"/>
      <c r="I83" s="70"/>
      <c r="J83" s="86">
        <v>0</v>
      </c>
    </row>
    <row r="84" spans="1:10" s="71" customFormat="1" ht="12.75">
      <c r="A84" s="67">
        <f>IF('Budget Change #3'!B84=0,'Budget Change #3'!A84,'Budget Change #3'!B84)</f>
        <v>0</v>
      </c>
      <c r="B84" s="68"/>
      <c r="C84" s="147">
        <f>IF(B84=0,LOOKUP(A84,OBJECT!A:A,OBJECT!B:B),LOOKUP(B84,OBJECT!A:A,OBJECT!B:B))</f>
        <v>0</v>
      </c>
      <c r="D84" s="148"/>
      <c r="E84" s="148"/>
      <c r="F84" s="148"/>
      <c r="G84" s="159"/>
      <c r="H84" s="69">
        <f>IF('Budget Change #3'!J84&lt;&gt;0,'Budget Change #3'!I84,'Budget Change #3'!H84)</f>
        <v>0</v>
      </c>
      <c r="I84" s="70"/>
      <c r="J84" s="87">
        <f t="shared" si="0"/>
        <v>0</v>
      </c>
    </row>
    <row r="85" spans="1:10" s="71" customFormat="1" ht="12.75">
      <c r="A85" s="98" t="str">
        <f>'Budget Change #3'!A85:H85</f>
        <v>Narrative:</v>
      </c>
      <c r="B85" s="99"/>
      <c r="C85" s="99"/>
      <c r="D85" s="99"/>
      <c r="E85" s="99"/>
      <c r="F85" s="99"/>
      <c r="G85" s="99"/>
      <c r="H85" s="100"/>
      <c r="I85" s="70"/>
      <c r="J85" s="86">
        <v>0</v>
      </c>
    </row>
    <row r="86" spans="1:10" s="71" customFormat="1" ht="12.75">
      <c r="A86" s="67">
        <f>IF('Budget Change #3'!B86=0,'Budget Change #3'!A86,'Budget Change #3'!B86)</f>
        <v>0</v>
      </c>
      <c r="B86" s="68"/>
      <c r="C86" s="147">
        <f>IF(B86=0,LOOKUP(A86,OBJECT!A:A,OBJECT!B:B),LOOKUP(B86,OBJECT!A:A,OBJECT!B:B))</f>
        <v>0</v>
      </c>
      <c r="D86" s="148"/>
      <c r="E86" s="148"/>
      <c r="F86" s="148"/>
      <c r="G86" s="159"/>
      <c r="H86" s="69">
        <f>IF('Budget Change #3'!J86&lt;&gt;0,'Budget Change #3'!I86,'Budget Change #3'!H86)</f>
        <v>0</v>
      </c>
      <c r="I86" s="70"/>
      <c r="J86" s="87">
        <f t="shared" si="0"/>
        <v>0</v>
      </c>
    </row>
    <row r="87" spans="1:10" s="71" customFormat="1" ht="12.75">
      <c r="A87" s="98" t="str">
        <f>'Budget Change #3'!A87:H87</f>
        <v>Narrative:</v>
      </c>
      <c r="B87" s="99"/>
      <c r="C87" s="99"/>
      <c r="D87" s="99"/>
      <c r="E87" s="99"/>
      <c r="F87" s="99"/>
      <c r="G87" s="99"/>
      <c r="H87" s="100"/>
      <c r="I87" s="70"/>
      <c r="J87" s="86">
        <v>0</v>
      </c>
    </row>
    <row r="88" spans="1:10" ht="15.75">
      <c r="A88" s="160"/>
      <c r="B88" s="161"/>
      <c r="C88" s="161"/>
      <c r="D88" s="161"/>
      <c r="E88" s="162"/>
      <c r="F88" s="163" t="s">
        <v>2</v>
      </c>
      <c r="G88" s="164"/>
      <c r="H88" s="20">
        <f>SUM(H6:H86)</f>
        <v>0</v>
      </c>
      <c r="I88" s="32">
        <f>SUM(I6:I86)</f>
        <v>0</v>
      </c>
      <c r="J88" s="88">
        <f>SUM(J6:J86)</f>
        <v>0</v>
      </c>
    </row>
  </sheetData>
  <sheetProtection password="CC26" sheet="1" formatRows="0" selectLockedCells="1"/>
  <mergeCells count="94">
    <mergeCell ref="A87:H87"/>
    <mergeCell ref="A75:H75"/>
    <mergeCell ref="A77:H77"/>
    <mergeCell ref="A79:H79"/>
    <mergeCell ref="A81:H81"/>
    <mergeCell ref="A83:H83"/>
    <mergeCell ref="A85:H85"/>
    <mergeCell ref="C76:G76"/>
    <mergeCell ref="C78:G78"/>
    <mergeCell ref="C80:G80"/>
    <mergeCell ref="A63:H63"/>
    <mergeCell ref="A65:H65"/>
    <mergeCell ref="A67:H67"/>
    <mergeCell ref="A69:H69"/>
    <mergeCell ref="A71:H71"/>
    <mergeCell ref="A73:H73"/>
    <mergeCell ref="A57:H57"/>
    <mergeCell ref="A59:H59"/>
    <mergeCell ref="A61:H61"/>
    <mergeCell ref="C52:G52"/>
    <mergeCell ref="C54:G54"/>
    <mergeCell ref="C56:G56"/>
    <mergeCell ref="C58:G58"/>
    <mergeCell ref="C60:G60"/>
    <mergeCell ref="A39:H39"/>
    <mergeCell ref="A41:H41"/>
    <mergeCell ref="A43:H43"/>
    <mergeCell ref="A45:H45"/>
    <mergeCell ref="A47:H47"/>
    <mergeCell ref="A49:H49"/>
    <mergeCell ref="A27:H27"/>
    <mergeCell ref="A29:H29"/>
    <mergeCell ref="A31:H31"/>
    <mergeCell ref="A33:H33"/>
    <mergeCell ref="A35:H35"/>
    <mergeCell ref="A37:H37"/>
    <mergeCell ref="C28:G28"/>
    <mergeCell ref="C30:G30"/>
    <mergeCell ref="C32:G32"/>
    <mergeCell ref="C34:G34"/>
    <mergeCell ref="A88:E88"/>
    <mergeCell ref="F88:G88"/>
    <mergeCell ref="C16:G16"/>
    <mergeCell ref="A7:H7"/>
    <mergeCell ref="A9:H9"/>
    <mergeCell ref="A11:H11"/>
    <mergeCell ref="A13:H13"/>
    <mergeCell ref="A15:H15"/>
    <mergeCell ref="A17:H17"/>
    <mergeCell ref="A19:H19"/>
    <mergeCell ref="C82:G82"/>
    <mergeCell ref="C84:G84"/>
    <mergeCell ref="C86:G86"/>
    <mergeCell ref="C64:G64"/>
    <mergeCell ref="C66:G66"/>
    <mergeCell ref="C68:G68"/>
    <mergeCell ref="C70:G70"/>
    <mergeCell ref="C72:G72"/>
    <mergeCell ref="C74:G74"/>
    <mergeCell ref="C62:G62"/>
    <mergeCell ref="C40:G40"/>
    <mergeCell ref="C42:G42"/>
    <mergeCell ref="C44:G44"/>
    <mergeCell ref="C46:G46"/>
    <mergeCell ref="C48:G48"/>
    <mergeCell ref="C50:G50"/>
    <mergeCell ref="A51:H51"/>
    <mergeCell ref="A53:H53"/>
    <mergeCell ref="A55:H55"/>
    <mergeCell ref="C36:G36"/>
    <mergeCell ref="C38:G38"/>
    <mergeCell ref="C14:G14"/>
    <mergeCell ref="C18:G18"/>
    <mergeCell ref="C20:G20"/>
    <mergeCell ref="C22:G22"/>
    <mergeCell ref="C24:G24"/>
    <mergeCell ref="C26:G26"/>
    <mergeCell ref="A21:H21"/>
    <mergeCell ref="A23:H23"/>
    <mergeCell ref="A25:H25"/>
    <mergeCell ref="C6:G6"/>
    <mergeCell ref="C8:G8"/>
    <mergeCell ref="C10:G10"/>
    <mergeCell ref="C12:G12"/>
    <mergeCell ref="A4:A5"/>
    <mergeCell ref="B4:B5"/>
    <mergeCell ref="C4:G5"/>
    <mergeCell ref="H4:H5"/>
    <mergeCell ref="A1:C1"/>
    <mergeCell ref="D1:F1"/>
    <mergeCell ref="G1:H1"/>
    <mergeCell ref="A2:C2"/>
    <mergeCell ref="D2:F2"/>
    <mergeCell ref="G2:H2"/>
  </mergeCells>
  <printOptions/>
  <pageMargins left="0.25" right="0.2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88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2" width="17.28125" style="0" customWidth="1"/>
    <col min="7" max="7" width="6.140625" style="0" bestFit="1" customWidth="1"/>
    <col min="8" max="8" width="15.7109375" style="0" customWidth="1"/>
    <col min="9" max="9" width="18.421875" style="0" bestFit="1" customWidth="1"/>
    <col min="10" max="10" width="15.00390625" style="0" customWidth="1"/>
  </cols>
  <sheetData>
    <row r="1" spans="1:9" ht="12.75">
      <c r="A1" s="155" t="s">
        <v>3</v>
      </c>
      <c r="B1" s="155"/>
      <c r="C1" s="155"/>
      <c r="D1" s="155" t="s">
        <v>4</v>
      </c>
      <c r="E1" s="155"/>
      <c r="F1" s="156"/>
      <c r="G1" s="155" t="s">
        <v>221</v>
      </c>
      <c r="H1" s="156"/>
      <c r="I1" s="19" t="s">
        <v>236</v>
      </c>
    </row>
    <row r="2" spans="1:9" ht="12.75">
      <c r="A2" s="157" t="str">
        <f>'Budget Change #4'!A2:C2</f>
        <v>Nelson</v>
      </c>
      <c r="B2" s="157"/>
      <c r="C2" s="156"/>
      <c r="D2" s="157" t="str">
        <f>'Budget Change #4'!D2:F2</f>
        <v>Team Up! </v>
      </c>
      <c r="E2" s="157"/>
      <c r="F2" s="157"/>
      <c r="G2" s="158">
        <f>IF(SUM(I6:I86)=0,H88,I88)</f>
        <v>0</v>
      </c>
      <c r="H2" s="158"/>
      <c r="I2" s="31"/>
    </row>
    <row r="3" spans="1:9" ht="12.75">
      <c r="A3" s="35"/>
      <c r="B3" s="35"/>
      <c r="C3" s="17"/>
      <c r="D3" s="35"/>
      <c r="E3" s="35"/>
      <c r="F3" s="35"/>
      <c r="G3" s="36"/>
      <c r="H3" s="36"/>
      <c r="I3" s="37"/>
    </row>
    <row r="4" spans="1:9" ht="12.75">
      <c r="A4" s="131" t="s">
        <v>0</v>
      </c>
      <c r="B4" s="133" t="s">
        <v>243</v>
      </c>
      <c r="C4" s="131" t="s">
        <v>1</v>
      </c>
      <c r="D4" s="131"/>
      <c r="E4" s="131"/>
      <c r="F4" s="131"/>
      <c r="G4" s="131"/>
      <c r="H4" s="133" t="s">
        <v>242</v>
      </c>
      <c r="I4" s="18"/>
    </row>
    <row r="5" spans="1:10" ht="25.5" customHeight="1">
      <c r="A5" s="132"/>
      <c r="B5" s="134"/>
      <c r="C5" s="132"/>
      <c r="D5" s="132"/>
      <c r="E5" s="132"/>
      <c r="F5" s="132"/>
      <c r="G5" s="132"/>
      <c r="H5" s="134"/>
      <c r="I5" s="12" t="s">
        <v>249</v>
      </c>
      <c r="J5" s="11" t="s">
        <v>224</v>
      </c>
    </row>
    <row r="6" spans="1:10" s="71" customFormat="1" ht="12.75">
      <c r="A6" s="67" t="str">
        <f>IF('Budget Change #4'!B6=0,'Budget Change #4'!A6,'Budget Change #4'!B6)</f>
        <v>130D</v>
      </c>
      <c r="B6" s="68"/>
      <c r="C6" s="147" t="str">
        <f>IF(B6=0,LOOKUP(A6,OBJECT!A:A,OBJECT!B:B),LOOKUP(B6,OBJECT!A:A,OBJECT!B:B))</f>
        <v>Other Classified Pay Coordinator</v>
      </c>
      <c r="D6" s="148"/>
      <c r="E6" s="148"/>
      <c r="F6" s="148"/>
      <c r="G6" s="159"/>
      <c r="H6" s="69">
        <f>IF('Budget Change #4'!J6&lt;&gt;0,'Budget Change #4'!I6,'Budget Change #4'!H6)</f>
        <v>0</v>
      </c>
      <c r="I6" s="70"/>
      <c r="J6" s="87">
        <f>I6-H6</f>
        <v>0</v>
      </c>
    </row>
    <row r="7" spans="1:10" s="71" customFormat="1" ht="12.75">
      <c r="A7" s="98" t="str">
        <f>'Budget Change #4'!A7:H7</f>
        <v>Narrative: Total Employment contract 240 days paid at non-certified adminstrative level 2 Step 11 (28,764.00/186 days=  154.64 x 240 days = $37,113.60) Salary reflects 2 % state increase.
</v>
      </c>
      <c r="B7" s="99"/>
      <c r="C7" s="99"/>
      <c r="D7" s="99"/>
      <c r="E7" s="99"/>
      <c r="F7" s="99"/>
      <c r="G7" s="99"/>
      <c r="H7" s="100"/>
      <c r="I7" s="70"/>
      <c r="J7" s="86">
        <v>0</v>
      </c>
    </row>
    <row r="8" spans="1:10" s="71" customFormat="1" ht="12.75">
      <c r="A8" s="67">
        <f>IF('Budget Change #4'!B8=0,'Budget Change #4'!A8,'Budget Change #4'!B8)</f>
        <v>130</v>
      </c>
      <c r="B8" s="68"/>
      <c r="C8" s="147" t="str">
        <f>IF(B8=0,LOOKUP(A8,OBJECT!A:A,OBJECT!B:B),LOOKUP(B8,OBJECT!A:A,OBJECT!B:B))</f>
        <v>Classified Salaries</v>
      </c>
      <c r="D8" s="148"/>
      <c r="E8" s="148"/>
      <c r="F8" s="148"/>
      <c r="G8" s="159"/>
      <c r="H8" s="69">
        <f>IF('Budget Change #4'!J8&lt;&gt;0,'Budget Change #4'!I8,'Budget Change #4'!H8)</f>
        <v>0</v>
      </c>
      <c r="I8" s="70"/>
      <c r="J8" s="87">
        <f aca="true" t="shared" si="0" ref="J8:J86">I8-H8</f>
        <v>0</v>
      </c>
    </row>
    <row r="9" spans="1:10" s="71" customFormat="1" ht="12.75">
      <c r="A9" s="98" t="str">
        <f>'Budget Change #4'!A9:H9</f>
        <v>Narrative:Total employment contract of 183 days at grade 4, Step 11 for 7.5 hours a day. ( $13.73 per hour x 7.5 hours a day =$102. 97 x 183 = $18,844.42). Salary reflects 2% state increase.</v>
      </c>
      <c r="B9" s="99"/>
      <c r="C9" s="99"/>
      <c r="D9" s="99"/>
      <c r="E9" s="99"/>
      <c r="F9" s="99"/>
      <c r="G9" s="99"/>
      <c r="H9" s="100"/>
      <c r="I9" s="70"/>
      <c r="J9" s="86">
        <v>0</v>
      </c>
    </row>
    <row r="10" spans="1:10" s="71" customFormat="1" ht="12.75">
      <c r="A10" s="67">
        <f>IF('Budget Change #4'!B10=0,'Budget Change #4'!A10,'Budget Change #4'!B10)</f>
        <v>211</v>
      </c>
      <c r="B10" s="68"/>
      <c r="C10" s="147" t="str">
        <f>IF(B10=0,LOOKUP(A10,OBJECT!A:A,OBJECT!B:B),LOOKUP(B10,OBJECT!A:A,OBJECT!B:B))</f>
        <v>Life Insurance</v>
      </c>
      <c r="D10" s="148"/>
      <c r="E10" s="148"/>
      <c r="F10" s="148"/>
      <c r="G10" s="159"/>
      <c r="H10" s="69">
        <f>IF('Budget Change #4'!J10&lt;&gt;0,'Budget Change #4'!I10,'Budget Change #4'!H10)</f>
        <v>0</v>
      </c>
      <c r="I10" s="70"/>
      <c r="J10" s="87">
        <f t="shared" si="0"/>
        <v>0</v>
      </c>
    </row>
    <row r="11" spans="1:10" s="71" customFormat="1" ht="12.75">
      <c r="A11" s="98" t="str">
        <f>'Budget Change #4'!A11:H11</f>
        <v>Narrative: Total amount per month of $1.25 per employee. 2 employees x 12 months= $30,.00
</v>
      </c>
      <c r="B11" s="99"/>
      <c r="C11" s="99"/>
      <c r="D11" s="99"/>
      <c r="E11" s="99"/>
      <c r="F11" s="99"/>
      <c r="G11" s="99"/>
      <c r="H11" s="100"/>
      <c r="I11" s="70"/>
      <c r="J11" s="86">
        <v>0</v>
      </c>
    </row>
    <row r="12" spans="1:10" s="71" customFormat="1" ht="12.75">
      <c r="A12" s="67">
        <f>IF('Budget Change #4'!B12=0,'Budget Change #4'!A12,'Budget Change #4'!B12)</f>
        <v>221</v>
      </c>
      <c r="B12" s="68"/>
      <c r="C12" s="147" t="str">
        <f>IF(B12=0,LOOKUP(A12,OBJECT!A:A,OBJECT!B:B),LOOKUP(B12,OBJECT!A:A,OBJECT!B:B))</f>
        <v>Employer FICA Contribution</v>
      </c>
      <c r="D12" s="148"/>
      <c r="E12" s="148"/>
      <c r="F12" s="148"/>
      <c r="G12" s="159"/>
      <c r="H12" s="69">
        <f>IF('Budget Change #4'!J12&lt;&gt;0,'Budget Change #4'!I12,'Budget Change #4'!H12)</f>
        <v>0</v>
      </c>
      <c r="I12" s="70"/>
      <c r="J12" s="87">
        <f t="shared" si="0"/>
        <v>0</v>
      </c>
    </row>
    <row r="13" spans="1:10" s="71" customFormat="1" ht="12.75">
      <c r="A13" s="98" t="str">
        <f>'Budget Change #4'!A13:H13</f>
        <v>Narrative: FRYSC salary of one coordinator and one full time assistant ( $57,077.17 x .062= $3,538.78</v>
      </c>
      <c r="B13" s="99"/>
      <c r="C13" s="99"/>
      <c r="D13" s="99"/>
      <c r="E13" s="99"/>
      <c r="F13" s="99"/>
      <c r="G13" s="99"/>
      <c r="H13" s="100"/>
      <c r="I13" s="70"/>
      <c r="J13" s="86">
        <v>0</v>
      </c>
    </row>
    <row r="14" spans="1:10" s="71" customFormat="1" ht="12.75">
      <c r="A14" s="67">
        <f>IF('Budget Change #4'!B14=0,'Budget Change #4'!A14,'Budget Change #4'!B14)</f>
        <v>222</v>
      </c>
      <c r="B14" s="68"/>
      <c r="C14" s="147" t="str">
        <f>IF(B14=0,LOOKUP(A14,OBJECT!A:A,OBJECT!B:B),LOOKUP(B14,OBJECT!A:A,OBJECT!B:B))</f>
        <v>Employer Medicare Contribution</v>
      </c>
      <c r="D14" s="148"/>
      <c r="E14" s="148"/>
      <c r="F14" s="148"/>
      <c r="G14" s="159"/>
      <c r="H14" s="69">
        <f>IF('Budget Change #4'!J14&lt;&gt;0,'Budget Change #4'!I14,'Budget Change #4'!H14)</f>
        <v>0</v>
      </c>
      <c r="I14" s="70"/>
      <c r="J14" s="87">
        <f t="shared" si="0"/>
        <v>0</v>
      </c>
    </row>
    <row r="15" spans="1:10" s="71" customFormat="1" ht="12.75">
      <c r="A15" s="98" t="str">
        <f>'Budget Change #4'!A15:H15</f>
        <v>Narrative: .0145 x FRYSC salaries of $57,077.17 = $827.61</v>
      </c>
      <c r="B15" s="99"/>
      <c r="C15" s="99"/>
      <c r="D15" s="99"/>
      <c r="E15" s="99"/>
      <c r="F15" s="99"/>
      <c r="G15" s="99"/>
      <c r="H15" s="100"/>
      <c r="I15" s="70"/>
      <c r="J15" s="86">
        <v>0</v>
      </c>
    </row>
    <row r="16" spans="1:10" s="71" customFormat="1" ht="12.75">
      <c r="A16" s="67">
        <f>IF('Budget Change #4'!B16=0,'Budget Change #4'!A16,'Budget Change #4'!B16)</f>
        <v>232</v>
      </c>
      <c r="B16" s="68"/>
      <c r="C16" s="147" t="str">
        <f>IF(B16=0,LOOKUP(A16,OBJECT!A:A,OBJECT!B:B),LOOKUP(B16,OBJECT!A:A,OBJECT!B:B))</f>
        <v>County Employees Retirement System (CERS)</v>
      </c>
      <c r="D16" s="148"/>
      <c r="E16" s="148"/>
      <c r="F16" s="148"/>
      <c r="G16" s="159"/>
      <c r="H16" s="69">
        <f>IF('Budget Change #4'!J16&lt;&gt;0,'Budget Change #4'!I16,'Budget Change #4'!H16)</f>
        <v>0</v>
      </c>
      <c r="I16" s="70"/>
      <c r="J16" s="87">
        <f t="shared" si="0"/>
        <v>0</v>
      </c>
    </row>
    <row r="17" spans="1:10" s="71" customFormat="1" ht="12.75">
      <c r="A17" s="98" t="str">
        <f>'Budget Change #4'!A17:H17</f>
        <v>Narrative: .1868 x  Coordinator and full time assistant ( $57,077.17 = $10,616.35)</v>
      </c>
      <c r="B17" s="99"/>
      <c r="C17" s="99"/>
      <c r="D17" s="99"/>
      <c r="E17" s="99"/>
      <c r="F17" s="99"/>
      <c r="G17" s="99"/>
      <c r="H17" s="100"/>
      <c r="I17" s="70"/>
      <c r="J17" s="86">
        <v>0</v>
      </c>
    </row>
    <row r="18" spans="1:10" s="71" customFormat="1" ht="12.75">
      <c r="A18" s="67">
        <f>IF('Budget Change #4'!B18=0,'Budget Change #4'!A18,'Budget Change #4'!B18)</f>
        <v>253</v>
      </c>
      <c r="B18" s="68"/>
      <c r="C18" s="147" t="str">
        <f>IF(B18=0,LOOKUP(A18,OBJECT!A:A,OBJECT!B:B),LOOKUP(B18,OBJECT!A:A,OBJECT!B:B))</f>
        <v>KSBA Unemployment Insurance</v>
      </c>
      <c r="D18" s="148"/>
      <c r="E18" s="148"/>
      <c r="F18" s="148"/>
      <c r="G18" s="159"/>
      <c r="H18" s="69">
        <f>IF('Budget Change #4'!J18&lt;&gt;0,'Budget Change #4'!I18,'Budget Change #4'!H18)</f>
        <v>0</v>
      </c>
      <c r="I18" s="70"/>
      <c r="J18" s="87">
        <f t="shared" si="0"/>
        <v>0</v>
      </c>
    </row>
    <row r="19" spans="1:10" s="71" customFormat="1" ht="12.75">
      <c r="A19" s="98" t="str">
        <f>'Budget Change #4'!A19:H19</f>
        <v>Narrative: $67.20 per employee yearly for coordinator and assistant</v>
      </c>
      <c r="B19" s="99"/>
      <c r="C19" s="99"/>
      <c r="D19" s="99"/>
      <c r="E19" s="99"/>
      <c r="F19" s="99"/>
      <c r="G19" s="99"/>
      <c r="H19" s="100"/>
      <c r="I19" s="70"/>
      <c r="J19" s="86">
        <v>0</v>
      </c>
    </row>
    <row r="20" spans="1:10" s="71" customFormat="1" ht="12.75">
      <c r="A20" s="67">
        <f>IF('Budget Change #4'!B20=0,'Budget Change #4'!A20,'Budget Change #4'!B20)</f>
        <v>260</v>
      </c>
      <c r="B20" s="68"/>
      <c r="C20" s="147" t="str">
        <f>IF(B20=0,LOOKUP(A20,OBJECT!A:A,OBJECT!B:B),LOOKUP(B20,OBJECT!A:A,OBJECT!B:B))</f>
        <v>Workers' Compensation Insurance</v>
      </c>
      <c r="D20" s="148"/>
      <c r="E20" s="148"/>
      <c r="F20" s="148"/>
      <c r="G20" s="159"/>
      <c r="H20" s="69">
        <f>IF('Budget Change #4'!J20&lt;&gt;0,'Budget Change #4'!I20,'Budget Change #4'!H20)</f>
        <v>0</v>
      </c>
      <c r="I20" s="70"/>
      <c r="J20" s="87">
        <f t="shared" si="0"/>
        <v>0</v>
      </c>
    </row>
    <row r="21" spans="1:10" s="71" customFormat="1" ht="12.75">
      <c r="A21" s="98" t="str">
        <f>'Budget Change #4'!A21:H21</f>
        <v>Narrative: .002 x FRYSC salaries ($57,077.17=$114.15)</v>
      </c>
      <c r="B21" s="99"/>
      <c r="C21" s="99"/>
      <c r="D21" s="99"/>
      <c r="E21" s="99"/>
      <c r="F21" s="99"/>
      <c r="G21" s="99"/>
      <c r="H21" s="100"/>
      <c r="I21" s="70"/>
      <c r="J21" s="86">
        <v>0</v>
      </c>
    </row>
    <row r="22" spans="1:10" s="71" customFormat="1" ht="12.75">
      <c r="A22" s="67">
        <f>IF('Budget Change #4'!B22=0,'Budget Change #4'!A22,'Budget Change #4'!B22)</f>
        <v>338</v>
      </c>
      <c r="B22" s="68"/>
      <c r="C22" s="147" t="str">
        <f>IF(B22=0,LOOKUP(A22,OBJECT!A:A,OBJECT!B:B),LOOKUP(B22,OBJECT!A:A,OBJECT!B:B))</f>
        <v>Registration Fees</v>
      </c>
      <c r="D22" s="148"/>
      <c r="E22" s="148"/>
      <c r="F22" s="148"/>
      <c r="G22" s="159"/>
      <c r="H22" s="69">
        <f>IF('Budget Change #4'!J22&lt;&gt;0,'Budget Change #4'!I22,'Budget Change #4'!H22)</f>
        <v>0</v>
      </c>
      <c r="I22" s="70"/>
      <c r="J22" s="87">
        <f t="shared" si="0"/>
        <v>0</v>
      </c>
    </row>
    <row r="23" spans="1:10" s="71" customFormat="1" ht="12.75">
      <c r="A23" s="98" t="str">
        <f>'Budget Change #4'!A23:H23</f>
        <v>Narrative: Professional membership in FRYSC Coalition and registration for Fall Institute for continued training and development of Coordinator.</v>
      </c>
      <c r="B23" s="99"/>
      <c r="C23" s="99"/>
      <c r="D23" s="99"/>
      <c r="E23" s="99"/>
      <c r="F23" s="99"/>
      <c r="G23" s="99"/>
      <c r="H23" s="100"/>
      <c r="I23" s="70"/>
      <c r="J23" s="86">
        <v>0</v>
      </c>
    </row>
    <row r="24" spans="1:10" s="71" customFormat="1" ht="12.75">
      <c r="A24" s="67">
        <f>IF('Budget Change #4'!B24=0,'Budget Change #4'!A24,'Budget Change #4'!B24)</f>
        <v>349</v>
      </c>
      <c r="B24" s="68"/>
      <c r="C24" s="147" t="str">
        <f>IF(B24=0,LOOKUP(A24,OBJECT!A:A,OBJECT!B:B),LOOKUP(B24,OBJECT!A:A,OBJECT!B:B))</f>
        <v>Other Professional Services    </v>
      </c>
      <c r="D24" s="148"/>
      <c r="E24" s="148"/>
      <c r="F24" s="148"/>
      <c r="G24" s="159"/>
      <c r="H24" s="69">
        <f>IF('Budget Change #4'!J24&lt;&gt;0,'Budget Change #4'!I24,'Budget Change #4'!H24)</f>
        <v>0</v>
      </c>
      <c r="I24" s="70"/>
      <c r="J24" s="87">
        <f t="shared" si="0"/>
        <v>0</v>
      </c>
    </row>
    <row r="25" spans="1:10" s="71" customFormat="1" ht="12.75">
      <c r="A25" s="98">
        <f>'Budget Change #4'!A25:H25</f>
        <v>0</v>
      </c>
      <c r="B25" s="99"/>
      <c r="C25" s="99"/>
      <c r="D25" s="99"/>
      <c r="E25" s="99"/>
      <c r="F25" s="99"/>
      <c r="G25" s="99"/>
      <c r="H25" s="100"/>
      <c r="I25" s="70"/>
      <c r="J25" s="86">
        <v>0</v>
      </c>
    </row>
    <row r="26" spans="1:10" s="71" customFormat="1" ht="12.75">
      <c r="A26" s="67">
        <f>IF('Budget Change #4'!B26=0,'Budget Change #4'!A26,'Budget Change #4'!B26)</f>
        <v>0</v>
      </c>
      <c r="B26" s="68"/>
      <c r="C26" s="147">
        <f>IF(B26=0,LOOKUP(A26,OBJECT!A:A,OBJECT!B:B),LOOKUP(B26,OBJECT!A:A,OBJECT!B:B))</f>
        <v>0</v>
      </c>
      <c r="D26" s="148"/>
      <c r="E26" s="148"/>
      <c r="F26" s="148"/>
      <c r="G26" s="159"/>
      <c r="H26" s="69">
        <f>IF('Budget Change #4'!J26&lt;&gt;0,'Budget Change #4'!I26,'Budget Change #4'!H26)</f>
        <v>0</v>
      </c>
      <c r="I26" s="70"/>
      <c r="J26" s="87">
        <f t="shared" si="0"/>
        <v>0</v>
      </c>
    </row>
    <row r="27" spans="1:10" s="71" customFormat="1" ht="12.75">
      <c r="A27" s="98" t="str">
        <f>'Budget Change #4'!A27:H27</f>
        <v>Narrative: </v>
      </c>
      <c r="B27" s="99"/>
      <c r="C27" s="99"/>
      <c r="D27" s="99"/>
      <c r="E27" s="99"/>
      <c r="F27" s="99"/>
      <c r="G27" s="99"/>
      <c r="H27" s="100"/>
      <c r="I27" s="70"/>
      <c r="J27" s="86">
        <v>0</v>
      </c>
    </row>
    <row r="28" spans="1:10" s="71" customFormat="1" ht="12.75">
      <c r="A28" s="67">
        <f>IF('Budget Change #4'!B28=0,'Budget Change #4'!A28,'Budget Change #4'!B28)</f>
        <v>0</v>
      </c>
      <c r="B28" s="68"/>
      <c r="C28" s="147">
        <f>IF(B28=0,LOOKUP(A28,OBJECT!A:A,OBJECT!B:B),LOOKUP(B28,OBJECT!A:A,OBJECT!B:B))</f>
        <v>0</v>
      </c>
      <c r="D28" s="148"/>
      <c r="E28" s="148"/>
      <c r="F28" s="148"/>
      <c r="G28" s="159"/>
      <c r="H28" s="69">
        <f>IF('Budget Change #4'!J28&lt;&gt;0,'Budget Change #4'!I28,'Budget Change #4'!H28)</f>
        <v>0</v>
      </c>
      <c r="I28" s="70"/>
      <c r="J28" s="87">
        <f t="shared" si="0"/>
        <v>0</v>
      </c>
    </row>
    <row r="29" spans="1:10" s="71" customFormat="1" ht="12.75">
      <c r="A29" s="98" t="str">
        <f>'Budget Change #4'!A29:H29</f>
        <v>Narrative: </v>
      </c>
      <c r="B29" s="99"/>
      <c r="C29" s="99"/>
      <c r="D29" s="99"/>
      <c r="E29" s="99"/>
      <c r="F29" s="99"/>
      <c r="G29" s="99"/>
      <c r="H29" s="100"/>
      <c r="I29" s="70"/>
      <c r="J29" s="86">
        <v>0</v>
      </c>
    </row>
    <row r="30" spans="1:10" s="71" customFormat="1" ht="12.75">
      <c r="A30" s="67">
        <f>IF('Budget Change #4'!B30=0,'Budget Change #4'!A30,'Budget Change #4'!B30)</f>
        <v>0</v>
      </c>
      <c r="B30" s="68"/>
      <c r="C30" s="147">
        <f>IF(B30=0,LOOKUP(A30,OBJECT!A:A,OBJECT!B:B),LOOKUP(B30,OBJECT!A:A,OBJECT!B:B))</f>
        <v>0</v>
      </c>
      <c r="D30" s="148"/>
      <c r="E30" s="148"/>
      <c r="F30" s="148"/>
      <c r="G30" s="159"/>
      <c r="H30" s="69">
        <f>IF('Budget Change #4'!J30&lt;&gt;0,'Budget Change #4'!I30,'Budget Change #4'!H30)</f>
        <v>0</v>
      </c>
      <c r="I30" s="70"/>
      <c r="J30" s="87">
        <f t="shared" si="0"/>
        <v>0</v>
      </c>
    </row>
    <row r="31" spans="1:10" s="71" customFormat="1" ht="12.75">
      <c r="A31" s="98" t="str">
        <f>'Budget Change #4'!A31:H31</f>
        <v>Narrative: </v>
      </c>
      <c r="B31" s="99"/>
      <c r="C31" s="99"/>
      <c r="D31" s="99"/>
      <c r="E31" s="99"/>
      <c r="F31" s="99"/>
      <c r="G31" s="99"/>
      <c r="H31" s="100"/>
      <c r="I31" s="70"/>
      <c r="J31" s="86">
        <v>0</v>
      </c>
    </row>
    <row r="32" spans="1:10" s="71" customFormat="1" ht="12.75">
      <c r="A32" s="67">
        <f>IF('Budget Change #4'!B32=0,'Budget Change #4'!A32,'Budget Change #4'!B32)</f>
        <v>0</v>
      </c>
      <c r="B32" s="68"/>
      <c r="C32" s="147">
        <f>IF(B32=0,LOOKUP(A32,OBJECT!A:A,OBJECT!B:B),LOOKUP(B32,OBJECT!A:A,OBJECT!B:B))</f>
        <v>0</v>
      </c>
      <c r="D32" s="148"/>
      <c r="E32" s="148"/>
      <c r="F32" s="148"/>
      <c r="G32" s="159"/>
      <c r="H32" s="69">
        <f>IF('Budget Change #4'!J32&lt;&gt;0,'Budget Change #4'!I32,'Budget Change #4'!H32)</f>
        <v>0</v>
      </c>
      <c r="I32" s="70"/>
      <c r="J32" s="87">
        <f t="shared" si="0"/>
        <v>0</v>
      </c>
    </row>
    <row r="33" spans="1:10" s="71" customFormat="1" ht="12.75">
      <c r="A33" s="98" t="str">
        <f>'Budget Change #4'!A33:H33</f>
        <v>Narrative: </v>
      </c>
      <c r="B33" s="99"/>
      <c r="C33" s="99"/>
      <c r="D33" s="99"/>
      <c r="E33" s="99"/>
      <c r="F33" s="99"/>
      <c r="G33" s="99"/>
      <c r="H33" s="100"/>
      <c r="I33" s="70"/>
      <c r="J33" s="86">
        <v>0</v>
      </c>
    </row>
    <row r="34" spans="1:10" s="71" customFormat="1" ht="12.75">
      <c r="A34" s="67">
        <f>IF('Budget Change #4'!B34=0,'Budget Change #4'!A34,'Budget Change #4'!B34)</f>
        <v>0</v>
      </c>
      <c r="B34" s="68"/>
      <c r="C34" s="147">
        <f>IF(B34=0,LOOKUP(A34,OBJECT!A:A,OBJECT!B:B),LOOKUP(B34,OBJECT!A:A,OBJECT!B:B))</f>
        <v>0</v>
      </c>
      <c r="D34" s="148"/>
      <c r="E34" s="148"/>
      <c r="F34" s="148"/>
      <c r="G34" s="159"/>
      <c r="H34" s="69">
        <f>IF('Budget Change #4'!J34&lt;&gt;0,'Budget Change #4'!I34,'Budget Change #4'!H34)</f>
        <v>0</v>
      </c>
      <c r="I34" s="70"/>
      <c r="J34" s="87">
        <f t="shared" si="0"/>
        <v>0</v>
      </c>
    </row>
    <row r="35" spans="1:10" s="71" customFormat="1" ht="12.75">
      <c r="A35" s="98" t="str">
        <f>'Budget Change #4'!A35:H35</f>
        <v>Narrative: </v>
      </c>
      <c r="B35" s="99"/>
      <c r="C35" s="99"/>
      <c r="D35" s="99"/>
      <c r="E35" s="99"/>
      <c r="F35" s="99"/>
      <c r="G35" s="99"/>
      <c r="H35" s="100"/>
      <c r="I35" s="70"/>
      <c r="J35" s="86">
        <v>0</v>
      </c>
    </row>
    <row r="36" spans="1:10" s="71" customFormat="1" ht="12.75">
      <c r="A36" s="67">
        <f>IF('Budget Change #4'!B36=0,'Budget Change #4'!A36,'Budget Change #4'!B36)</f>
        <v>0</v>
      </c>
      <c r="B36" s="68"/>
      <c r="C36" s="147">
        <f>IF(B36=0,LOOKUP(A36,OBJECT!A:A,OBJECT!B:B),LOOKUP(B36,OBJECT!A:A,OBJECT!B:B))</f>
        <v>0</v>
      </c>
      <c r="D36" s="148"/>
      <c r="E36" s="148"/>
      <c r="F36" s="148"/>
      <c r="G36" s="159"/>
      <c r="H36" s="69">
        <f>IF('Budget Change #4'!J36&lt;&gt;0,'Budget Change #4'!I36,'Budget Change #4'!H36)</f>
        <v>0</v>
      </c>
      <c r="I36" s="70"/>
      <c r="J36" s="87">
        <f t="shared" si="0"/>
        <v>0</v>
      </c>
    </row>
    <row r="37" spans="1:10" s="71" customFormat="1" ht="12.75">
      <c r="A37" s="98" t="str">
        <f>'Budget Change #4'!A37:H37</f>
        <v>Narrative: </v>
      </c>
      <c r="B37" s="99"/>
      <c r="C37" s="99"/>
      <c r="D37" s="99"/>
      <c r="E37" s="99"/>
      <c r="F37" s="99"/>
      <c r="G37" s="99"/>
      <c r="H37" s="100"/>
      <c r="I37" s="70"/>
      <c r="J37" s="86">
        <v>0</v>
      </c>
    </row>
    <row r="38" spans="1:10" s="71" customFormat="1" ht="12.75">
      <c r="A38" s="67">
        <f>IF('Budget Change #4'!B38=0,'Budget Change #4'!A38,'Budget Change #4'!B38)</f>
        <v>0</v>
      </c>
      <c r="B38" s="68"/>
      <c r="C38" s="147">
        <f>IF(B38=0,LOOKUP(A38,OBJECT!A:A,OBJECT!B:B),LOOKUP(B38,OBJECT!A:A,OBJECT!B:B))</f>
        <v>0</v>
      </c>
      <c r="D38" s="148"/>
      <c r="E38" s="148"/>
      <c r="F38" s="148"/>
      <c r="G38" s="159"/>
      <c r="H38" s="69">
        <f>IF('Budget Change #4'!J38&lt;&gt;0,'Budget Change #4'!I38,'Budget Change #4'!H38)</f>
        <v>0</v>
      </c>
      <c r="I38" s="70"/>
      <c r="J38" s="87">
        <f t="shared" si="0"/>
        <v>0</v>
      </c>
    </row>
    <row r="39" spans="1:10" s="71" customFormat="1" ht="12.75">
      <c r="A39" s="98" t="str">
        <f>'Budget Change #4'!A39:H39</f>
        <v>Narrative : </v>
      </c>
      <c r="B39" s="99"/>
      <c r="C39" s="99"/>
      <c r="D39" s="99"/>
      <c r="E39" s="99"/>
      <c r="F39" s="99"/>
      <c r="G39" s="99"/>
      <c r="H39" s="100"/>
      <c r="I39" s="70"/>
      <c r="J39" s="86">
        <v>0</v>
      </c>
    </row>
    <row r="40" spans="1:10" s="71" customFormat="1" ht="12.75">
      <c r="A40" s="67">
        <f>IF('Budget Change #4'!B40=0,'Budget Change #4'!A40,'Budget Change #4'!B40)</f>
        <v>0</v>
      </c>
      <c r="B40" s="68"/>
      <c r="C40" s="147">
        <f>IF(B40=0,LOOKUP(A40,OBJECT!A:A,OBJECT!B:B),LOOKUP(B40,OBJECT!A:A,OBJECT!B:B))</f>
        <v>0</v>
      </c>
      <c r="D40" s="148"/>
      <c r="E40" s="148"/>
      <c r="F40" s="148"/>
      <c r="G40" s="159"/>
      <c r="H40" s="69">
        <f>IF('Budget Change #4'!J40&lt;&gt;0,'Budget Change #4'!I40,'Budget Change #4'!H40)</f>
        <v>0</v>
      </c>
      <c r="I40" s="70"/>
      <c r="J40" s="87">
        <f t="shared" si="0"/>
        <v>0</v>
      </c>
    </row>
    <row r="41" spans="1:10" s="71" customFormat="1" ht="12.75">
      <c r="A41" s="98" t="str">
        <f>'Budget Change #4'!A41:H41</f>
        <v>Narrative: </v>
      </c>
      <c r="B41" s="99"/>
      <c r="C41" s="99"/>
      <c r="D41" s="99"/>
      <c r="E41" s="99"/>
      <c r="F41" s="99"/>
      <c r="G41" s="99"/>
      <c r="H41" s="100"/>
      <c r="I41" s="70"/>
      <c r="J41" s="86">
        <v>0</v>
      </c>
    </row>
    <row r="42" spans="1:10" s="71" customFormat="1" ht="12.75">
      <c r="A42" s="67">
        <f>IF('Budget Change #4'!B42=0,'Budget Change #4'!A42,'Budget Change #4'!B42)</f>
        <v>0</v>
      </c>
      <c r="B42" s="68"/>
      <c r="C42" s="147">
        <f>IF(B42=0,LOOKUP(A42,OBJECT!A:A,OBJECT!B:B),LOOKUP(B42,OBJECT!A:A,OBJECT!B:B))</f>
        <v>0</v>
      </c>
      <c r="D42" s="148"/>
      <c r="E42" s="148"/>
      <c r="F42" s="148"/>
      <c r="G42" s="159"/>
      <c r="H42" s="69">
        <f>IF('Budget Change #4'!J42&lt;&gt;0,'Budget Change #4'!I42,'Budget Change #4'!H42)</f>
        <v>0</v>
      </c>
      <c r="I42" s="70"/>
      <c r="J42" s="87">
        <f t="shared" si="0"/>
        <v>0</v>
      </c>
    </row>
    <row r="43" spans="1:10" s="71" customFormat="1" ht="12.75">
      <c r="A43" s="98" t="str">
        <f>'Budget Change #4'!A43:H43</f>
        <v>Narrative: </v>
      </c>
      <c r="B43" s="99"/>
      <c r="C43" s="99"/>
      <c r="D43" s="99"/>
      <c r="E43" s="99"/>
      <c r="F43" s="99"/>
      <c r="G43" s="99"/>
      <c r="H43" s="100"/>
      <c r="I43" s="70"/>
      <c r="J43" s="86">
        <v>0</v>
      </c>
    </row>
    <row r="44" spans="1:10" s="71" customFormat="1" ht="12.75">
      <c r="A44" s="67">
        <f>IF('Budget Change #4'!B44=0,'Budget Change #4'!A44,'Budget Change #4'!B44)</f>
        <v>0</v>
      </c>
      <c r="B44" s="68"/>
      <c r="C44" s="147">
        <f>IF(B44=0,LOOKUP(A44,OBJECT!A:A,OBJECT!B:B),LOOKUP(B44,OBJECT!A:A,OBJECT!B:B))</f>
        <v>0</v>
      </c>
      <c r="D44" s="148"/>
      <c r="E44" s="148"/>
      <c r="F44" s="148"/>
      <c r="G44" s="159"/>
      <c r="H44" s="69">
        <f>IF('Budget Change #4'!J44&lt;&gt;0,'Budget Change #4'!I44,'Budget Change #4'!H44)</f>
        <v>0</v>
      </c>
      <c r="I44" s="70"/>
      <c r="J44" s="87">
        <f t="shared" si="0"/>
        <v>0</v>
      </c>
    </row>
    <row r="45" spans="1:10" s="71" customFormat="1" ht="12.75">
      <c r="A45" s="98" t="str">
        <f>'Budget Change #4'!A45:H45</f>
        <v>Narrative: </v>
      </c>
      <c r="B45" s="99"/>
      <c r="C45" s="99"/>
      <c r="D45" s="99"/>
      <c r="E45" s="99"/>
      <c r="F45" s="99"/>
      <c r="G45" s="99"/>
      <c r="H45" s="100"/>
      <c r="I45" s="70"/>
      <c r="J45" s="86">
        <v>0</v>
      </c>
    </row>
    <row r="46" spans="1:10" s="71" customFormat="1" ht="12.75">
      <c r="A46" s="67">
        <f>IF('Budget Change #4'!B46=0,'Budget Change #4'!A46,'Budget Change #4'!B46)</f>
        <v>0</v>
      </c>
      <c r="B46" s="68"/>
      <c r="C46" s="147">
        <f>IF(B46=0,LOOKUP(A46,OBJECT!A:A,OBJECT!B:B),LOOKUP(B46,OBJECT!A:A,OBJECT!B:B))</f>
        <v>0</v>
      </c>
      <c r="D46" s="148"/>
      <c r="E46" s="148"/>
      <c r="F46" s="148"/>
      <c r="G46" s="159"/>
      <c r="H46" s="69">
        <f>IF('Budget Change #4'!J46&lt;&gt;0,'Budget Change #4'!I46,'Budget Change #4'!H46)</f>
        <v>0</v>
      </c>
      <c r="I46" s="70"/>
      <c r="J46" s="87">
        <f t="shared" si="0"/>
        <v>0</v>
      </c>
    </row>
    <row r="47" spans="1:10" s="71" customFormat="1" ht="12.75">
      <c r="A47" s="98" t="str">
        <f>'Budget Change #4'!A47:H47</f>
        <v>Narrative: </v>
      </c>
      <c r="B47" s="99"/>
      <c r="C47" s="99"/>
      <c r="D47" s="99"/>
      <c r="E47" s="99"/>
      <c r="F47" s="99"/>
      <c r="G47" s="99"/>
      <c r="H47" s="100"/>
      <c r="I47" s="70"/>
      <c r="J47" s="86">
        <v>0</v>
      </c>
    </row>
    <row r="48" spans="1:10" s="71" customFormat="1" ht="12.75">
      <c r="A48" s="67">
        <f>IF('Budget Change #4'!B48=0,'Budget Change #4'!A48,'Budget Change #4'!B48)</f>
        <v>0</v>
      </c>
      <c r="B48" s="68"/>
      <c r="C48" s="147">
        <f>IF(B48=0,LOOKUP(A48,OBJECT!A:A,OBJECT!B:B),LOOKUP(B48,OBJECT!A:A,OBJECT!B:B))</f>
        <v>0</v>
      </c>
      <c r="D48" s="148"/>
      <c r="E48" s="148"/>
      <c r="F48" s="148"/>
      <c r="G48" s="159"/>
      <c r="H48" s="69">
        <f>IF('Budget Change #4'!J48&lt;&gt;0,'Budget Change #4'!I48,'Budget Change #4'!H48)</f>
        <v>0</v>
      </c>
      <c r="I48" s="70"/>
      <c r="J48" s="87">
        <f t="shared" si="0"/>
        <v>0</v>
      </c>
    </row>
    <row r="49" spans="1:10" s="71" customFormat="1" ht="12.75">
      <c r="A49" s="98" t="s">
        <v>252</v>
      </c>
      <c r="B49" s="99"/>
      <c r="C49" s="99"/>
      <c r="D49" s="99"/>
      <c r="E49" s="99"/>
      <c r="F49" s="99"/>
      <c r="G49" s="99"/>
      <c r="H49" s="100"/>
      <c r="I49" s="70"/>
      <c r="J49" s="86">
        <v>0</v>
      </c>
    </row>
    <row r="50" spans="1:10" s="71" customFormat="1" ht="12.75">
      <c r="A50" s="67">
        <f>IF('Budget Change #4'!B50=0,'Budget Change #4'!A50,'Budget Change #4'!B50)</f>
        <v>0</v>
      </c>
      <c r="B50" s="68"/>
      <c r="C50" s="147">
        <f>IF(B50=0,LOOKUP(A50,OBJECT!A:A,OBJECT!B:B),LOOKUP(B50,OBJECT!A:A,OBJECT!B:B))</f>
        <v>0</v>
      </c>
      <c r="D50" s="148"/>
      <c r="E50" s="148"/>
      <c r="F50" s="148"/>
      <c r="G50" s="159"/>
      <c r="H50" s="69">
        <f>IF('Budget Change #4'!J50&lt;&gt;0,'Budget Change #4'!I50,'Budget Change #4'!H50)</f>
        <v>0</v>
      </c>
      <c r="I50" s="70"/>
      <c r="J50" s="87">
        <f t="shared" si="0"/>
        <v>0</v>
      </c>
    </row>
    <row r="51" spans="1:10" s="71" customFormat="1" ht="12.75">
      <c r="A51" s="98" t="str">
        <f>'Budget Change #4'!A51:H51</f>
        <v>Narrative: $300 for each school the center serves for motivational speakers or assemblies such as Internet Safety, Red Ribbon Week, bullying prevention, academic support, etc. </v>
      </c>
      <c r="B51" s="99"/>
      <c r="C51" s="99"/>
      <c r="D51" s="99"/>
      <c r="E51" s="99"/>
      <c r="F51" s="99"/>
      <c r="G51" s="99"/>
      <c r="H51" s="100"/>
      <c r="I51" s="70"/>
      <c r="J51" s="86">
        <v>0</v>
      </c>
    </row>
    <row r="52" spans="1:10" s="71" customFormat="1" ht="12.75">
      <c r="A52" s="67">
        <f>IF('Budget Change #4'!B52=0,'Budget Change #4'!A52,'Budget Change #4'!B52)</f>
        <v>0</v>
      </c>
      <c r="B52" s="68"/>
      <c r="C52" s="147">
        <f>IF(B52=0,LOOKUP(A52,OBJECT!A:A,OBJECT!B:B),LOOKUP(B52,OBJECT!A:A,OBJECT!B:B))</f>
        <v>0</v>
      </c>
      <c r="D52" s="148"/>
      <c r="E52" s="148"/>
      <c r="F52" s="148"/>
      <c r="G52" s="159"/>
      <c r="H52" s="69">
        <f>IF('Budget Change #4'!J52&lt;&gt;0,'Budget Change #4'!I52,'Budget Change #4'!H52)</f>
        <v>0</v>
      </c>
      <c r="I52" s="70"/>
      <c r="J52" s="87">
        <f t="shared" si="0"/>
        <v>0</v>
      </c>
    </row>
    <row r="53" spans="1:10" s="71" customFormat="1" ht="12.75">
      <c r="A53" s="98" t="str">
        <f>'Budget Change #4'!A53:H53</f>
        <v>Narrative:</v>
      </c>
      <c r="B53" s="99"/>
      <c r="C53" s="99"/>
      <c r="D53" s="99"/>
      <c r="E53" s="99"/>
      <c r="F53" s="99"/>
      <c r="G53" s="99"/>
      <c r="H53" s="100"/>
      <c r="I53" s="70"/>
      <c r="J53" s="86">
        <v>0</v>
      </c>
    </row>
    <row r="54" spans="1:10" s="71" customFormat="1" ht="12.75">
      <c r="A54" s="67">
        <f>IF('Budget Change #4'!B54=0,'Budget Change #4'!A54,'Budget Change #4'!B54)</f>
        <v>581</v>
      </c>
      <c r="B54" s="68"/>
      <c r="C54" s="147" t="str">
        <f>IF(B54=0,LOOKUP(A54,OBJECT!A:A,OBJECT!B:B),LOOKUP(B54,OBJECT!A:A,OBJECT!B:B))</f>
        <v>Travel - In District</v>
      </c>
      <c r="D54" s="148"/>
      <c r="E54" s="148"/>
      <c r="F54" s="148"/>
      <c r="G54" s="159"/>
      <c r="H54" s="69">
        <f>IF('Budget Change #4'!J54&lt;&gt;0,'Budget Change #4'!I54,'Budget Change #4'!H54)</f>
        <v>0</v>
      </c>
      <c r="I54" s="70"/>
      <c r="J54" s="87">
        <f t="shared" si="0"/>
        <v>0</v>
      </c>
    </row>
    <row r="55" spans="1:10" s="71" customFormat="1" ht="12.75">
      <c r="A55" s="98" t="str">
        <f>'Budget Change #4'!A55:H55</f>
        <v>Narrative: Travel to and from home visits, meetings, and other FRYSC related events within district. Milage varies between .37-.49 per mile.</v>
      </c>
      <c r="B55" s="99"/>
      <c r="C55" s="99"/>
      <c r="D55" s="99"/>
      <c r="E55" s="99"/>
      <c r="F55" s="99"/>
      <c r="G55" s="99"/>
      <c r="H55" s="100"/>
      <c r="I55" s="70"/>
      <c r="J55" s="86">
        <v>0</v>
      </c>
    </row>
    <row r="56" spans="1:10" s="71" customFormat="1" ht="12.75">
      <c r="A56" s="67">
        <f>IF('Budget Change #4'!B56=0,'Budget Change #4'!A56,'Budget Change #4'!B56)</f>
        <v>582</v>
      </c>
      <c r="B56" s="68"/>
      <c r="C56" s="147" t="str">
        <f>IF(B56=0,LOOKUP(A56,OBJECT!A:A,OBJECT!B:B),LOOKUP(B56,OBJECT!A:A,OBJECT!B:B))</f>
        <v>Travel - Out-of-District</v>
      </c>
      <c r="D56" s="148"/>
      <c r="E56" s="148"/>
      <c r="F56" s="148"/>
      <c r="G56" s="159"/>
      <c r="H56" s="69">
        <f>IF('Budget Change #4'!J56&lt;&gt;0,'Budget Change #4'!I56,'Budget Change #4'!H56)</f>
        <v>0</v>
      </c>
      <c r="I56" s="70"/>
      <c r="J56" s="87">
        <f t="shared" si="0"/>
        <v>0</v>
      </c>
    </row>
    <row r="57" spans="1:10" s="71" customFormat="1" ht="12.75">
      <c r="A57" s="98" t="str">
        <f>'Budget Change #4'!A57:H57</f>
        <v>Narrative: Travel to and from out of district conferences and trainings such as regional meetings, VOV and Fall Institute.  Milage varies between .37-.49 per mile.</v>
      </c>
      <c r="B57" s="99"/>
      <c r="C57" s="99"/>
      <c r="D57" s="99"/>
      <c r="E57" s="99"/>
      <c r="F57" s="99"/>
      <c r="G57" s="99"/>
      <c r="H57" s="100"/>
      <c r="I57" s="70"/>
      <c r="J57" s="86">
        <v>0</v>
      </c>
    </row>
    <row r="58" spans="1:10" s="71" customFormat="1" ht="12.75">
      <c r="A58" s="67">
        <f>IF('Budget Change #4'!B58=0,'Budget Change #4'!A58,'Budget Change #4'!B58)</f>
        <v>610</v>
      </c>
      <c r="B58" s="68"/>
      <c r="C58" s="147" t="str">
        <f>IF(B58=0,LOOKUP(A58,OBJECT!A:A,OBJECT!B:B),LOOKUP(B58,OBJECT!A:A,OBJECT!B:B))</f>
        <v>General Supplies   </v>
      </c>
      <c r="D58" s="148"/>
      <c r="E58" s="148"/>
      <c r="F58" s="148"/>
      <c r="G58" s="159"/>
      <c r="H58" s="69">
        <f>IF('Budget Change #4'!J58&lt;&gt;0,'Budget Change #4'!I58,'Budget Change #4'!H58)</f>
        <v>0</v>
      </c>
      <c r="I58" s="70"/>
      <c r="J58" s="87">
        <f t="shared" si="0"/>
        <v>0</v>
      </c>
    </row>
    <row r="59" spans="1:10" s="71" customFormat="1" ht="12.75">
      <c r="A59" s="98" t="str">
        <f>'Budget Change #4'!A59:H59</f>
        <v>Narrative: General supplies may include copy paper, binders, or other office supplies for all 3 center offices.</v>
      </c>
      <c r="B59" s="99"/>
      <c r="C59" s="99"/>
      <c r="D59" s="99"/>
      <c r="E59" s="99"/>
      <c r="F59" s="99"/>
      <c r="G59" s="99"/>
      <c r="H59" s="100"/>
      <c r="I59" s="70"/>
      <c r="J59" s="86">
        <v>0</v>
      </c>
    </row>
    <row r="60" spans="1:10" s="71" customFormat="1" ht="12.75">
      <c r="A60" s="67">
        <f>IF('Budget Change #4'!B60=0,'Budget Change #4'!A60,'Budget Change #4'!B60)</f>
        <v>616</v>
      </c>
      <c r="B60" s="68"/>
      <c r="C60" s="147" t="str">
        <f>IF(B60=0,LOOKUP(A60,OBJECT!A:A,OBJECT!B:B),LOOKUP(B60,OBJECT!A:A,OBJECT!B:B))</f>
        <v>Food Non Instructional Non Food Service</v>
      </c>
      <c r="D60" s="148"/>
      <c r="E60" s="148"/>
      <c r="F60" s="148"/>
      <c r="G60" s="159"/>
      <c r="H60" s="69">
        <f>IF('Budget Change #4'!J60&lt;&gt;0,'Budget Change #4'!I60,'Budget Change #4'!H60)</f>
        <v>0</v>
      </c>
      <c r="I60" s="70"/>
      <c r="J60" s="87">
        <f t="shared" si="0"/>
        <v>0</v>
      </c>
    </row>
    <row r="61" spans="1:10" s="71" customFormat="1" ht="12.75">
      <c r="A61" s="98" t="str">
        <f>'Budget Change #4'!A61:H61</f>
        <v>Narrative: Food for All Pro Dad, Student Leadership Council, and other FRYSC sponsored events.</v>
      </c>
      <c r="B61" s="99"/>
      <c r="C61" s="99"/>
      <c r="D61" s="99"/>
      <c r="E61" s="99"/>
      <c r="F61" s="99"/>
      <c r="G61" s="99"/>
      <c r="H61" s="100"/>
      <c r="I61" s="70"/>
      <c r="J61" s="86">
        <v>0</v>
      </c>
    </row>
    <row r="62" spans="1:10" s="71" customFormat="1" ht="12.75">
      <c r="A62" s="67">
        <f>IF('Budget Change #4'!B62=0,'Budget Change #4'!A62,'Budget Change #4'!B62)</f>
        <v>680</v>
      </c>
      <c r="B62" s="68"/>
      <c r="C62" s="147" t="str">
        <f>IF(B62=0,LOOKUP(A62,OBJECT!A:A,OBJECT!B:B),LOOKUP(B62,OBJECT!A:A,OBJECT!B:B))</f>
        <v>Welfare Spending (Food, Clothing, Utilities, etc.)</v>
      </c>
      <c r="D62" s="148"/>
      <c r="E62" s="148"/>
      <c r="F62" s="148"/>
      <c r="G62" s="159"/>
      <c r="H62" s="69">
        <f>IF('Budget Change #4'!J62&lt;&gt;0,'Budget Change #4'!I62,'Budget Change #4'!H62)</f>
        <v>0</v>
      </c>
      <c r="I62" s="70"/>
      <c r="J62" s="87">
        <f t="shared" si="0"/>
        <v>0</v>
      </c>
    </row>
    <row r="63" spans="1:10" s="71" customFormat="1" ht="12.75">
      <c r="A63" s="98" t="str">
        <f>'Budget Change #4'!A63:H63</f>
        <v>Narrative: Additional emergency funds for students and families identified with a crisis when all other community resources are exhausted. </v>
      </c>
      <c r="B63" s="99"/>
      <c r="C63" s="99"/>
      <c r="D63" s="99"/>
      <c r="E63" s="99"/>
      <c r="F63" s="99"/>
      <c r="G63" s="99"/>
      <c r="H63" s="100"/>
      <c r="I63" s="70"/>
      <c r="J63" s="86">
        <v>0</v>
      </c>
    </row>
    <row r="64" spans="1:10" s="71" customFormat="1" ht="12.75">
      <c r="A64" s="67">
        <f>IF('Budget Change #4'!B64=0,'Budget Change #4'!A64,'Budget Change #4'!B64)</f>
        <v>0</v>
      </c>
      <c r="B64" s="68"/>
      <c r="C64" s="147">
        <f>IF(B64=0,LOOKUP(A64,OBJECT!A:A,OBJECT!B:B),LOOKUP(B64,OBJECT!A:A,OBJECT!B:B))</f>
        <v>0</v>
      </c>
      <c r="D64" s="148"/>
      <c r="E64" s="148"/>
      <c r="F64" s="148"/>
      <c r="G64" s="159"/>
      <c r="H64" s="69">
        <f>IF('Budget Change #4'!J64&lt;&gt;0,'Budget Change #4'!I64,'Budget Change #4'!H64)</f>
        <v>0</v>
      </c>
      <c r="I64" s="70"/>
      <c r="J64" s="87">
        <f t="shared" si="0"/>
        <v>0</v>
      </c>
    </row>
    <row r="65" spans="1:10" s="71" customFormat="1" ht="12.75">
      <c r="A65" s="98" t="str">
        <f>'Budget Change #4'!A65:H65</f>
        <v>Narrative:</v>
      </c>
      <c r="B65" s="99"/>
      <c r="C65" s="99"/>
      <c r="D65" s="99"/>
      <c r="E65" s="99"/>
      <c r="F65" s="99"/>
      <c r="G65" s="99"/>
      <c r="H65" s="100"/>
      <c r="I65" s="70"/>
      <c r="J65" s="86">
        <v>0</v>
      </c>
    </row>
    <row r="66" spans="1:10" s="71" customFormat="1" ht="12.75">
      <c r="A66" s="67">
        <f>IF('Budget Change #4'!B66=0,'Budget Change #4'!A66,'Budget Change #4'!B66)</f>
        <v>0</v>
      </c>
      <c r="B66" s="68"/>
      <c r="C66" s="147">
        <f>IF(B66=0,LOOKUP(A66,OBJECT!A:A,OBJECT!B:B),LOOKUP(B66,OBJECT!A:A,OBJECT!B:B))</f>
        <v>0</v>
      </c>
      <c r="D66" s="148"/>
      <c r="E66" s="148"/>
      <c r="F66" s="148"/>
      <c r="G66" s="159"/>
      <c r="H66" s="69">
        <f>IF('Budget Change #4'!J66&lt;&gt;0,'Budget Change #4'!I66,'Budget Change #4'!H66)</f>
        <v>0</v>
      </c>
      <c r="I66" s="70"/>
      <c r="J66" s="87">
        <f t="shared" si="0"/>
        <v>0</v>
      </c>
    </row>
    <row r="67" spans="1:10" s="71" customFormat="1" ht="12.75">
      <c r="A67" s="98" t="str">
        <f>'Budget Change #4'!A67:H67</f>
        <v>Narrative:</v>
      </c>
      <c r="B67" s="99"/>
      <c r="C67" s="99"/>
      <c r="D67" s="99"/>
      <c r="E67" s="99"/>
      <c r="F67" s="99"/>
      <c r="G67" s="99"/>
      <c r="H67" s="100"/>
      <c r="I67" s="70"/>
      <c r="J67" s="86">
        <v>0</v>
      </c>
    </row>
    <row r="68" spans="1:10" s="71" customFormat="1" ht="12.75">
      <c r="A68" s="67">
        <f>IF('Budget Change #4'!B68=0,'Budget Change #4'!A68,'Budget Change #4'!B68)</f>
        <v>0</v>
      </c>
      <c r="B68" s="68"/>
      <c r="C68" s="147">
        <f>IF(B68=0,LOOKUP(A68,OBJECT!A:A,OBJECT!B:B),LOOKUP(B68,OBJECT!A:A,OBJECT!B:B))</f>
        <v>0</v>
      </c>
      <c r="D68" s="148"/>
      <c r="E68" s="148"/>
      <c r="F68" s="148"/>
      <c r="G68" s="159"/>
      <c r="H68" s="69">
        <f>IF('Budget Change #4'!J68&lt;&gt;0,'Budget Change #4'!I68,'Budget Change #4'!H68)</f>
        <v>0</v>
      </c>
      <c r="I68" s="70"/>
      <c r="J68" s="87">
        <f t="shared" si="0"/>
        <v>0</v>
      </c>
    </row>
    <row r="69" spans="1:10" s="71" customFormat="1" ht="12.75">
      <c r="A69" s="98" t="str">
        <f>'Budget Change #4'!A69:H69</f>
        <v>Narrative:</v>
      </c>
      <c r="B69" s="99"/>
      <c r="C69" s="99"/>
      <c r="D69" s="99"/>
      <c r="E69" s="99"/>
      <c r="F69" s="99"/>
      <c r="G69" s="99"/>
      <c r="H69" s="100"/>
      <c r="I69" s="70"/>
      <c r="J69" s="86">
        <v>0</v>
      </c>
    </row>
    <row r="70" spans="1:10" s="71" customFormat="1" ht="12.75">
      <c r="A70" s="67">
        <f>IF('Budget Change #4'!B70=0,'Budget Change #4'!A70,'Budget Change #4'!B70)</f>
        <v>0</v>
      </c>
      <c r="B70" s="68"/>
      <c r="C70" s="147">
        <f>IF(B70=0,LOOKUP(A70,OBJECT!A:A,OBJECT!B:B),LOOKUP(B70,OBJECT!A:A,OBJECT!B:B))</f>
        <v>0</v>
      </c>
      <c r="D70" s="148"/>
      <c r="E70" s="148"/>
      <c r="F70" s="148"/>
      <c r="G70" s="159"/>
      <c r="H70" s="69">
        <f>IF('Budget Change #4'!J70&lt;&gt;0,'Budget Change #4'!I70,'Budget Change #4'!H70)</f>
        <v>0</v>
      </c>
      <c r="I70" s="70"/>
      <c r="J70" s="87">
        <f t="shared" si="0"/>
        <v>0</v>
      </c>
    </row>
    <row r="71" spans="1:10" s="71" customFormat="1" ht="12.75">
      <c r="A71" s="98" t="str">
        <f>'Budget Change #4'!A71:H71</f>
        <v>Narrative:</v>
      </c>
      <c r="B71" s="99"/>
      <c r="C71" s="99"/>
      <c r="D71" s="99"/>
      <c r="E71" s="99"/>
      <c r="F71" s="99"/>
      <c r="G71" s="99"/>
      <c r="H71" s="100"/>
      <c r="I71" s="70"/>
      <c r="J71" s="86">
        <v>0</v>
      </c>
    </row>
    <row r="72" spans="1:10" s="71" customFormat="1" ht="12.75">
      <c r="A72" s="67">
        <f>IF('Budget Change #4'!B72=0,'Budget Change #4'!A72,'Budget Change #4'!B72)</f>
        <v>0</v>
      </c>
      <c r="B72" s="68"/>
      <c r="C72" s="147">
        <f>IF(B72=0,LOOKUP(A72,OBJECT!A:A,OBJECT!B:B),LOOKUP(B72,OBJECT!A:A,OBJECT!B:B))</f>
        <v>0</v>
      </c>
      <c r="D72" s="148"/>
      <c r="E72" s="148"/>
      <c r="F72" s="148"/>
      <c r="G72" s="159"/>
      <c r="H72" s="69">
        <f>IF('Budget Change #4'!J72&lt;&gt;0,'Budget Change #4'!I72,'Budget Change #4'!H72)</f>
        <v>0</v>
      </c>
      <c r="I72" s="70"/>
      <c r="J72" s="87">
        <f t="shared" si="0"/>
        <v>0</v>
      </c>
    </row>
    <row r="73" spans="1:10" s="71" customFormat="1" ht="12.75">
      <c r="A73" s="98" t="str">
        <f>'Budget Change #4'!A73:H73</f>
        <v>Narrative:</v>
      </c>
      <c r="B73" s="99"/>
      <c r="C73" s="99"/>
      <c r="D73" s="99"/>
      <c r="E73" s="99"/>
      <c r="F73" s="99"/>
      <c r="G73" s="99"/>
      <c r="H73" s="100"/>
      <c r="I73" s="70"/>
      <c r="J73" s="86">
        <v>0</v>
      </c>
    </row>
    <row r="74" spans="1:10" s="71" customFormat="1" ht="12.75">
      <c r="A74" s="67">
        <f>IF('Budget Change #4'!B74=0,'Budget Change #4'!A74,'Budget Change #4'!B74)</f>
        <v>0</v>
      </c>
      <c r="B74" s="68"/>
      <c r="C74" s="147">
        <f>IF(B74=0,LOOKUP(A74,OBJECT!A:A,OBJECT!B:B),LOOKUP(B74,OBJECT!A:A,OBJECT!B:B))</f>
        <v>0</v>
      </c>
      <c r="D74" s="148"/>
      <c r="E74" s="148"/>
      <c r="F74" s="148"/>
      <c r="G74" s="159"/>
      <c r="H74" s="69">
        <f>IF('Budget Change #4'!J74&lt;&gt;0,'Budget Change #4'!I74,'Budget Change #4'!H74)</f>
        <v>0</v>
      </c>
      <c r="I74" s="70"/>
      <c r="J74" s="87">
        <f t="shared" si="0"/>
        <v>0</v>
      </c>
    </row>
    <row r="75" spans="1:10" s="71" customFormat="1" ht="12.75">
      <c r="A75" s="98" t="str">
        <f>'Budget Change #4'!A75:H75</f>
        <v>Narrative:</v>
      </c>
      <c r="B75" s="99"/>
      <c r="C75" s="99"/>
      <c r="D75" s="99"/>
      <c r="E75" s="99"/>
      <c r="F75" s="99"/>
      <c r="G75" s="99"/>
      <c r="H75" s="100"/>
      <c r="I75" s="70"/>
      <c r="J75" s="86">
        <v>0</v>
      </c>
    </row>
    <row r="76" spans="1:10" s="71" customFormat="1" ht="12.75">
      <c r="A76" s="67">
        <f>IF('Budget Change #4'!B76=0,'Budget Change #4'!A76,'Budget Change #4'!B76)</f>
        <v>0</v>
      </c>
      <c r="B76" s="68"/>
      <c r="C76" s="147">
        <f>IF(B76=0,LOOKUP(A76,OBJECT!A:A,OBJECT!B:B),LOOKUP(B76,OBJECT!A:A,OBJECT!B:B))</f>
        <v>0</v>
      </c>
      <c r="D76" s="148"/>
      <c r="E76" s="148"/>
      <c r="F76" s="148"/>
      <c r="G76" s="159"/>
      <c r="H76" s="69">
        <f>IF('Budget Change #4'!J76&lt;&gt;0,'Budget Change #4'!I76,'Budget Change #4'!H76)</f>
        <v>0</v>
      </c>
      <c r="I76" s="70"/>
      <c r="J76" s="87">
        <f t="shared" si="0"/>
        <v>0</v>
      </c>
    </row>
    <row r="77" spans="1:10" s="71" customFormat="1" ht="12.75">
      <c r="A77" s="98" t="str">
        <f>'Budget Change #4'!A77:H77</f>
        <v>Narrative:</v>
      </c>
      <c r="B77" s="99"/>
      <c r="C77" s="99"/>
      <c r="D77" s="99"/>
      <c r="E77" s="99"/>
      <c r="F77" s="99"/>
      <c r="G77" s="99"/>
      <c r="H77" s="100"/>
      <c r="I77" s="70"/>
      <c r="J77" s="86">
        <v>0</v>
      </c>
    </row>
    <row r="78" spans="1:10" s="71" customFormat="1" ht="12.75">
      <c r="A78" s="67">
        <f>IF('Budget Change #4'!B78=0,'Budget Change #4'!A78,'Budget Change #4'!B78)</f>
        <v>0</v>
      </c>
      <c r="B78" s="68"/>
      <c r="C78" s="147">
        <f>IF(B78=0,LOOKUP(A78,OBJECT!A:A,OBJECT!B:B),LOOKUP(B78,OBJECT!A:A,OBJECT!B:B))</f>
        <v>0</v>
      </c>
      <c r="D78" s="148"/>
      <c r="E78" s="148"/>
      <c r="F78" s="148"/>
      <c r="G78" s="159"/>
      <c r="H78" s="69">
        <f>IF('Budget Change #4'!J78&lt;&gt;0,'Budget Change #4'!I78,'Budget Change #4'!H78)</f>
        <v>0</v>
      </c>
      <c r="I78" s="70"/>
      <c r="J78" s="87">
        <f t="shared" si="0"/>
        <v>0</v>
      </c>
    </row>
    <row r="79" spans="1:10" s="71" customFormat="1" ht="12.75">
      <c r="A79" s="98" t="str">
        <f>'Budget Change #4'!A79:H79</f>
        <v>Narrative:</v>
      </c>
      <c r="B79" s="99"/>
      <c r="C79" s="99"/>
      <c r="D79" s="99"/>
      <c r="E79" s="99"/>
      <c r="F79" s="99"/>
      <c r="G79" s="99"/>
      <c r="H79" s="100"/>
      <c r="I79" s="70"/>
      <c r="J79" s="86">
        <v>0</v>
      </c>
    </row>
    <row r="80" spans="1:10" s="71" customFormat="1" ht="12.75">
      <c r="A80" s="67">
        <f>IF('Budget Change #4'!B80=0,'Budget Change #4'!A80,'Budget Change #4'!B80)</f>
        <v>0</v>
      </c>
      <c r="B80" s="68"/>
      <c r="C80" s="147">
        <f>IF(B80=0,LOOKUP(A80,OBJECT!A:A,OBJECT!B:B),LOOKUP(B80,OBJECT!A:A,OBJECT!B:B))</f>
        <v>0</v>
      </c>
      <c r="D80" s="148"/>
      <c r="E80" s="148"/>
      <c r="F80" s="148"/>
      <c r="G80" s="159"/>
      <c r="H80" s="69">
        <f>IF('Budget Change #4'!J80&lt;&gt;0,'Budget Change #4'!I80,'Budget Change #4'!H80)</f>
        <v>0</v>
      </c>
      <c r="I80" s="70"/>
      <c r="J80" s="87">
        <f t="shared" si="0"/>
        <v>0</v>
      </c>
    </row>
    <row r="81" spans="1:10" s="71" customFormat="1" ht="12.75">
      <c r="A81" s="98" t="str">
        <f>'Budget Change #4'!A81:H81</f>
        <v>Narrative:</v>
      </c>
      <c r="B81" s="99"/>
      <c r="C81" s="99"/>
      <c r="D81" s="99"/>
      <c r="E81" s="99"/>
      <c r="F81" s="99"/>
      <c r="G81" s="99"/>
      <c r="H81" s="100"/>
      <c r="I81" s="70"/>
      <c r="J81" s="86">
        <v>0</v>
      </c>
    </row>
    <row r="82" spans="1:10" s="71" customFormat="1" ht="12.75">
      <c r="A82" s="67">
        <f>IF('Budget Change #4'!B82=0,'Budget Change #4'!A82,'Budget Change #4'!B82)</f>
        <v>0</v>
      </c>
      <c r="B82" s="68"/>
      <c r="C82" s="147">
        <f>IF(B82=0,LOOKUP(A82,OBJECT!A:A,OBJECT!B:B),LOOKUP(B82,OBJECT!A:A,OBJECT!B:B))</f>
        <v>0</v>
      </c>
      <c r="D82" s="148"/>
      <c r="E82" s="148"/>
      <c r="F82" s="148"/>
      <c r="G82" s="159"/>
      <c r="H82" s="69">
        <f>IF('Budget Change #4'!J82&lt;&gt;0,'Budget Change #4'!I82,'Budget Change #4'!H82)</f>
        <v>0</v>
      </c>
      <c r="I82" s="70"/>
      <c r="J82" s="87">
        <f t="shared" si="0"/>
        <v>0</v>
      </c>
    </row>
    <row r="83" spans="1:10" s="71" customFormat="1" ht="12.75">
      <c r="A83" s="98" t="str">
        <f>'Budget Change #4'!A83:H83</f>
        <v>Narrative:</v>
      </c>
      <c r="B83" s="99"/>
      <c r="C83" s="99"/>
      <c r="D83" s="99"/>
      <c r="E83" s="99"/>
      <c r="F83" s="99"/>
      <c r="G83" s="99"/>
      <c r="H83" s="100"/>
      <c r="I83" s="70"/>
      <c r="J83" s="86">
        <v>0</v>
      </c>
    </row>
    <row r="84" spans="1:10" s="71" customFormat="1" ht="12.75">
      <c r="A84" s="67">
        <f>IF('Budget Change #4'!B84=0,'Budget Change #4'!A84,'Budget Change #4'!B84)</f>
        <v>0</v>
      </c>
      <c r="B84" s="68"/>
      <c r="C84" s="147">
        <f>IF(B84=0,LOOKUP(A84,OBJECT!A:A,OBJECT!B:B),LOOKUP(B84,OBJECT!A:A,OBJECT!B:B))</f>
        <v>0</v>
      </c>
      <c r="D84" s="148"/>
      <c r="E84" s="148"/>
      <c r="F84" s="148"/>
      <c r="G84" s="159"/>
      <c r="H84" s="69">
        <f>IF('Budget Change #4'!J84&lt;&gt;0,'Budget Change #4'!I84,'Budget Change #4'!H84)</f>
        <v>0</v>
      </c>
      <c r="I84" s="70"/>
      <c r="J84" s="87">
        <f t="shared" si="0"/>
        <v>0</v>
      </c>
    </row>
    <row r="85" spans="1:10" s="71" customFormat="1" ht="12.75">
      <c r="A85" s="98" t="str">
        <f>'Budget Change #4'!A85:H85</f>
        <v>Narrative:</v>
      </c>
      <c r="B85" s="99"/>
      <c r="C85" s="99"/>
      <c r="D85" s="99"/>
      <c r="E85" s="99"/>
      <c r="F85" s="99"/>
      <c r="G85" s="99"/>
      <c r="H85" s="100"/>
      <c r="I85" s="70"/>
      <c r="J85" s="86">
        <v>0</v>
      </c>
    </row>
    <row r="86" spans="1:10" s="71" customFormat="1" ht="12.75">
      <c r="A86" s="67">
        <f>IF('Budget Change #4'!B86=0,'Budget Change #4'!A86,'Budget Change #4'!B86)</f>
        <v>0</v>
      </c>
      <c r="B86" s="68"/>
      <c r="C86" s="147">
        <f>IF(B86=0,LOOKUP(A86,OBJECT!A:A,OBJECT!B:B),LOOKUP(B86,OBJECT!A:A,OBJECT!B:B))</f>
        <v>0</v>
      </c>
      <c r="D86" s="148"/>
      <c r="E86" s="148"/>
      <c r="F86" s="148"/>
      <c r="G86" s="159"/>
      <c r="H86" s="69">
        <f>IF('Budget Change #4'!J86&lt;&gt;0,'Budget Change #4'!I86,'Budget Change #4'!H86)</f>
        <v>0</v>
      </c>
      <c r="I86" s="70"/>
      <c r="J86" s="87">
        <f t="shared" si="0"/>
        <v>0</v>
      </c>
    </row>
    <row r="87" spans="1:10" s="71" customFormat="1" ht="12.75">
      <c r="A87" s="98"/>
      <c r="B87" s="99"/>
      <c r="C87" s="99"/>
      <c r="D87" s="99"/>
      <c r="E87" s="99"/>
      <c r="F87" s="99"/>
      <c r="G87" s="99"/>
      <c r="H87" s="100"/>
      <c r="I87" s="70"/>
      <c r="J87" s="86">
        <v>0</v>
      </c>
    </row>
    <row r="88" spans="1:10" ht="15.75">
      <c r="A88" s="160"/>
      <c r="B88" s="161"/>
      <c r="C88" s="161"/>
      <c r="D88" s="161"/>
      <c r="E88" s="162"/>
      <c r="F88" s="163" t="s">
        <v>2</v>
      </c>
      <c r="G88" s="164"/>
      <c r="H88" s="20">
        <f>SUM(H6:H86)</f>
        <v>0</v>
      </c>
      <c r="I88" s="21">
        <f>SUM(I6:I86)</f>
        <v>0</v>
      </c>
      <c r="J88" s="88">
        <f>SUM(J6:J86)</f>
        <v>0</v>
      </c>
    </row>
  </sheetData>
  <sheetProtection password="CC26" sheet="1" formatRows="0" selectLockedCells="1"/>
  <mergeCells count="94">
    <mergeCell ref="A87:H87"/>
    <mergeCell ref="A75:H75"/>
    <mergeCell ref="A77:H77"/>
    <mergeCell ref="A79:H79"/>
    <mergeCell ref="A81:H81"/>
    <mergeCell ref="A83:H83"/>
    <mergeCell ref="A85:H85"/>
    <mergeCell ref="C76:G76"/>
    <mergeCell ref="C78:G78"/>
    <mergeCell ref="C80:G80"/>
    <mergeCell ref="A63:H63"/>
    <mergeCell ref="A65:H65"/>
    <mergeCell ref="A67:H67"/>
    <mergeCell ref="A69:H69"/>
    <mergeCell ref="A71:H71"/>
    <mergeCell ref="A73:H73"/>
    <mergeCell ref="A57:H57"/>
    <mergeCell ref="A59:H59"/>
    <mergeCell ref="A61:H61"/>
    <mergeCell ref="C52:G52"/>
    <mergeCell ref="C54:G54"/>
    <mergeCell ref="C56:G56"/>
    <mergeCell ref="C58:G58"/>
    <mergeCell ref="C60:G60"/>
    <mergeCell ref="A39:H39"/>
    <mergeCell ref="A41:H41"/>
    <mergeCell ref="A43:H43"/>
    <mergeCell ref="A45:H45"/>
    <mergeCell ref="A47:H47"/>
    <mergeCell ref="A49:H49"/>
    <mergeCell ref="A27:H27"/>
    <mergeCell ref="A29:H29"/>
    <mergeCell ref="A31:H31"/>
    <mergeCell ref="A33:H33"/>
    <mergeCell ref="A35:H35"/>
    <mergeCell ref="A37:H37"/>
    <mergeCell ref="C28:G28"/>
    <mergeCell ref="C30:G30"/>
    <mergeCell ref="C32:G32"/>
    <mergeCell ref="C34:G34"/>
    <mergeCell ref="A88:E88"/>
    <mergeCell ref="F88:G88"/>
    <mergeCell ref="C16:G16"/>
    <mergeCell ref="A7:H7"/>
    <mergeCell ref="A9:H9"/>
    <mergeCell ref="A11:H11"/>
    <mergeCell ref="A13:H13"/>
    <mergeCell ref="A15:H15"/>
    <mergeCell ref="A17:H17"/>
    <mergeCell ref="A19:H19"/>
    <mergeCell ref="C82:G82"/>
    <mergeCell ref="C84:G84"/>
    <mergeCell ref="C86:G86"/>
    <mergeCell ref="C64:G64"/>
    <mergeCell ref="C66:G66"/>
    <mergeCell ref="C68:G68"/>
    <mergeCell ref="C70:G70"/>
    <mergeCell ref="C72:G72"/>
    <mergeCell ref="C74:G74"/>
    <mergeCell ref="C62:G62"/>
    <mergeCell ref="C40:G40"/>
    <mergeCell ref="C42:G42"/>
    <mergeCell ref="C44:G44"/>
    <mergeCell ref="C46:G46"/>
    <mergeCell ref="C48:G48"/>
    <mergeCell ref="C50:G50"/>
    <mergeCell ref="A51:H51"/>
    <mergeCell ref="A53:H53"/>
    <mergeCell ref="A55:H55"/>
    <mergeCell ref="C36:G36"/>
    <mergeCell ref="C38:G38"/>
    <mergeCell ref="C14:G14"/>
    <mergeCell ref="C18:G18"/>
    <mergeCell ref="C20:G20"/>
    <mergeCell ref="C22:G22"/>
    <mergeCell ref="C24:G24"/>
    <mergeCell ref="C26:G26"/>
    <mergeCell ref="A21:H21"/>
    <mergeCell ref="A23:H23"/>
    <mergeCell ref="A25:H25"/>
    <mergeCell ref="C6:G6"/>
    <mergeCell ref="C8:G8"/>
    <mergeCell ref="C10:G10"/>
    <mergeCell ref="C12:G12"/>
    <mergeCell ref="A4:A5"/>
    <mergeCell ref="B4:B5"/>
    <mergeCell ref="C4:G5"/>
    <mergeCell ref="H4:H5"/>
    <mergeCell ref="A1:C1"/>
    <mergeCell ref="D1:F1"/>
    <mergeCell ref="G1:H1"/>
    <mergeCell ref="A2:C2"/>
    <mergeCell ref="D2:F2"/>
    <mergeCell ref="G2:H2"/>
  </mergeCells>
  <printOptions/>
  <pageMargins left="0.25" right="0.2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88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2" width="17.28125" style="0" customWidth="1"/>
    <col min="7" max="7" width="6.140625" style="0" bestFit="1" customWidth="1"/>
    <col min="8" max="8" width="15.7109375" style="0" customWidth="1"/>
    <col min="9" max="9" width="18.421875" style="0" bestFit="1" customWidth="1"/>
    <col min="10" max="10" width="15.00390625" style="0" customWidth="1"/>
  </cols>
  <sheetData>
    <row r="1" spans="1:9" ht="12.75">
      <c r="A1" s="155" t="s">
        <v>3</v>
      </c>
      <c r="B1" s="155"/>
      <c r="C1" s="155"/>
      <c r="D1" s="155" t="s">
        <v>4</v>
      </c>
      <c r="E1" s="155"/>
      <c r="F1" s="156"/>
      <c r="G1" s="155" t="s">
        <v>221</v>
      </c>
      <c r="H1" s="156"/>
      <c r="I1" s="19" t="s">
        <v>236</v>
      </c>
    </row>
    <row r="2" spans="1:9" ht="12.75">
      <c r="A2" s="157" t="str">
        <f>'Budget Change #5'!A2:C2</f>
        <v>Nelson</v>
      </c>
      <c r="B2" s="157"/>
      <c r="C2" s="156"/>
      <c r="D2" s="157" t="str">
        <f>'Budget Change #5'!D2:F2</f>
        <v>Team Up! </v>
      </c>
      <c r="E2" s="157"/>
      <c r="F2" s="157"/>
      <c r="G2" s="158">
        <f>IF(SUM(I6:I86)=0,H88,I88)</f>
        <v>0</v>
      </c>
      <c r="H2" s="158"/>
      <c r="I2" s="31"/>
    </row>
    <row r="3" spans="1:9" ht="12.75">
      <c r="A3" s="35"/>
      <c r="B3" s="35"/>
      <c r="C3" s="17"/>
      <c r="D3" s="35"/>
      <c r="E3" s="35"/>
      <c r="F3" s="35"/>
      <c r="G3" s="36"/>
      <c r="H3" s="36"/>
      <c r="I3" s="37"/>
    </row>
    <row r="4" spans="1:9" ht="12.75">
      <c r="A4" s="131" t="s">
        <v>0</v>
      </c>
      <c r="B4" s="133" t="s">
        <v>243</v>
      </c>
      <c r="C4" s="131" t="s">
        <v>1</v>
      </c>
      <c r="D4" s="131"/>
      <c r="E4" s="131"/>
      <c r="F4" s="131"/>
      <c r="G4" s="131"/>
      <c r="H4" s="133" t="s">
        <v>242</v>
      </c>
      <c r="I4" s="18"/>
    </row>
    <row r="5" spans="1:10" ht="25.5" customHeight="1">
      <c r="A5" s="132"/>
      <c r="B5" s="134"/>
      <c r="C5" s="132"/>
      <c r="D5" s="132"/>
      <c r="E5" s="132"/>
      <c r="F5" s="132"/>
      <c r="G5" s="132"/>
      <c r="H5" s="134"/>
      <c r="I5" s="12" t="s">
        <v>250</v>
      </c>
      <c r="J5" s="11" t="s">
        <v>224</v>
      </c>
    </row>
    <row r="6" spans="1:10" s="71" customFormat="1" ht="12.75">
      <c r="A6" s="67" t="str">
        <f>IF('Budget Change #5'!B6=0,'Budget Change #5'!A6,'Budget Change #5'!B6)</f>
        <v>130D</v>
      </c>
      <c r="B6" s="68"/>
      <c r="C6" s="147" t="str">
        <f>IF(B6=0,LOOKUP(A6,OBJECT!A:A,OBJECT!B:B),LOOKUP(B6,OBJECT!A:A,OBJECT!B:B))</f>
        <v>Other Classified Pay Coordinator</v>
      </c>
      <c r="D6" s="148"/>
      <c r="E6" s="148"/>
      <c r="F6" s="148"/>
      <c r="G6" s="159"/>
      <c r="H6" s="69">
        <f>IF('Budget Change #5'!J6&lt;&gt;0,'Budget Change #5'!I6,'Budget Change #5'!H6)</f>
        <v>0</v>
      </c>
      <c r="I6" s="70"/>
      <c r="J6" s="87">
        <f>I6-H6</f>
        <v>0</v>
      </c>
    </row>
    <row r="7" spans="1:10" s="71" customFormat="1" ht="12.75">
      <c r="A7" s="98" t="str">
        <f>'Budget Change #5'!A7:H7</f>
        <v>Narrative: Total Employment contract 240 days paid at non-certified adminstrative level 2 Step 11 (28,764.00/186 days=  154.64 x 240 days = $37,113.60) Salary reflects 2 % state increase.
</v>
      </c>
      <c r="B7" s="99"/>
      <c r="C7" s="99"/>
      <c r="D7" s="99"/>
      <c r="E7" s="99"/>
      <c r="F7" s="99"/>
      <c r="G7" s="99"/>
      <c r="H7" s="100"/>
      <c r="I7" s="70"/>
      <c r="J7" s="86">
        <v>0</v>
      </c>
    </row>
    <row r="8" spans="1:10" s="71" customFormat="1" ht="12.75">
      <c r="A8" s="67">
        <f>IF('Budget Change #5'!B8=0,'Budget Change #5'!A8,'Budget Change #5'!B8)</f>
        <v>130</v>
      </c>
      <c r="B8" s="68"/>
      <c r="C8" s="147" t="str">
        <f>IF(B8=0,LOOKUP(A8,OBJECT!A:A,OBJECT!B:B),LOOKUP(B8,OBJECT!A:A,OBJECT!B:B))</f>
        <v>Classified Salaries</v>
      </c>
      <c r="D8" s="148"/>
      <c r="E8" s="148"/>
      <c r="F8" s="148"/>
      <c r="G8" s="159"/>
      <c r="H8" s="69">
        <f>IF('Budget Change #5'!J8&lt;&gt;0,'Budget Change #5'!I8,'Budget Change #5'!H8)</f>
        <v>0</v>
      </c>
      <c r="I8" s="70"/>
      <c r="J8" s="87">
        <f aca="true" t="shared" si="0" ref="J8:J86">I8-H8</f>
        <v>0</v>
      </c>
    </row>
    <row r="9" spans="1:10" s="71" customFormat="1" ht="12.75">
      <c r="A9" s="98" t="str">
        <f>'Budget Change #5'!A9:H9</f>
        <v>Narrative:Total employment contract of 183 days at grade 4, Step 11 for 7.5 hours a day. ( $13.73 per hour x 7.5 hours a day =$102. 97 x 183 = $18,844.42). Salary reflects 2% state increase.</v>
      </c>
      <c r="B9" s="99"/>
      <c r="C9" s="99"/>
      <c r="D9" s="99"/>
      <c r="E9" s="99"/>
      <c r="F9" s="99"/>
      <c r="G9" s="99"/>
      <c r="H9" s="100"/>
      <c r="I9" s="70"/>
      <c r="J9" s="86">
        <v>0</v>
      </c>
    </row>
    <row r="10" spans="1:10" s="71" customFormat="1" ht="12.75">
      <c r="A10" s="67">
        <f>IF('Budget Change #5'!B10=0,'Budget Change #5'!A10,'Budget Change #5'!B10)</f>
        <v>211</v>
      </c>
      <c r="B10" s="68"/>
      <c r="C10" s="147" t="str">
        <f>IF(B10=0,LOOKUP(A10,OBJECT!A:A,OBJECT!B:B),LOOKUP(B10,OBJECT!A:A,OBJECT!B:B))</f>
        <v>Life Insurance</v>
      </c>
      <c r="D10" s="148"/>
      <c r="E10" s="148"/>
      <c r="F10" s="148"/>
      <c r="G10" s="159"/>
      <c r="H10" s="69">
        <f>IF('Budget Change #5'!J10&lt;&gt;0,'Budget Change #5'!I10,'Budget Change #5'!H10)</f>
        <v>0</v>
      </c>
      <c r="I10" s="70"/>
      <c r="J10" s="87">
        <f t="shared" si="0"/>
        <v>0</v>
      </c>
    </row>
    <row r="11" spans="1:10" s="71" customFormat="1" ht="12.75">
      <c r="A11" s="98" t="str">
        <f>'Budget Change #5'!A11:H11</f>
        <v>Narrative: Total amount per month of $1.25 per employee. 2 employees x 12 months= $30,.00
</v>
      </c>
      <c r="B11" s="99"/>
      <c r="C11" s="99"/>
      <c r="D11" s="99"/>
      <c r="E11" s="99"/>
      <c r="F11" s="99"/>
      <c r="G11" s="99"/>
      <c r="H11" s="100"/>
      <c r="I11" s="70"/>
      <c r="J11" s="86">
        <v>0</v>
      </c>
    </row>
    <row r="12" spans="1:10" s="71" customFormat="1" ht="12.75">
      <c r="A12" s="67">
        <f>IF('Budget Change #5'!B12=0,'Budget Change #5'!A12,'Budget Change #5'!B12)</f>
        <v>221</v>
      </c>
      <c r="B12" s="68"/>
      <c r="C12" s="147" t="str">
        <f>IF(B12=0,LOOKUP(A12,OBJECT!A:A,OBJECT!B:B),LOOKUP(B12,OBJECT!A:A,OBJECT!B:B))</f>
        <v>Employer FICA Contribution</v>
      </c>
      <c r="D12" s="148"/>
      <c r="E12" s="148"/>
      <c r="F12" s="148"/>
      <c r="G12" s="159"/>
      <c r="H12" s="69">
        <f>IF('Budget Change #5'!J12&lt;&gt;0,'Budget Change #5'!I12,'Budget Change #5'!H12)</f>
        <v>0</v>
      </c>
      <c r="I12" s="70"/>
      <c r="J12" s="87">
        <f t="shared" si="0"/>
        <v>0</v>
      </c>
    </row>
    <row r="13" spans="1:10" s="71" customFormat="1" ht="12.75">
      <c r="A13" s="98" t="str">
        <f>'Budget Change #5'!A13:H13</f>
        <v>Narrative: FRYSC salary of one coordinator and one full time assistant ( $57,077.17 x .062= $3,538.78</v>
      </c>
      <c r="B13" s="99"/>
      <c r="C13" s="99"/>
      <c r="D13" s="99"/>
      <c r="E13" s="99"/>
      <c r="F13" s="99"/>
      <c r="G13" s="99"/>
      <c r="H13" s="100"/>
      <c r="I13" s="70"/>
      <c r="J13" s="86">
        <v>0</v>
      </c>
    </row>
    <row r="14" spans="1:10" s="71" customFormat="1" ht="12.75">
      <c r="A14" s="67">
        <f>IF('Budget Change #5'!B14=0,'Budget Change #5'!A14,'Budget Change #5'!B14)</f>
        <v>222</v>
      </c>
      <c r="B14" s="68"/>
      <c r="C14" s="147" t="str">
        <f>IF(B14=0,LOOKUP(A14,OBJECT!A:A,OBJECT!B:B),LOOKUP(B14,OBJECT!A:A,OBJECT!B:B))</f>
        <v>Employer Medicare Contribution</v>
      </c>
      <c r="D14" s="148"/>
      <c r="E14" s="148"/>
      <c r="F14" s="148"/>
      <c r="G14" s="159"/>
      <c r="H14" s="69">
        <f>IF('Budget Change #5'!J14&lt;&gt;0,'Budget Change #5'!I14,'Budget Change #5'!H14)</f>
        <v>0</v>
      </c>
      <c r="I14" s="70"/>
      <c r="J14" s="87">
        <f t="shared" si="0"/>
        <v>0</v>
      </c>
    </row>
    <row r="15" spans="1:10" s="71" customFormat="1" ht="12.75">
      <c r="A15" s="98" t="str">
        <f>'Budget Change #5'!A15:H15</f>
        <v>Narrative: .0145 x FRYSC salaries of $57,077.17 = $827.61</v>
      </c>
      <c r="B15" s="99"/>
      <c r="C15" s="99"/>
      <c r="D15" s="99"/>
      <c r="E15" s="99"/>
      <c r="F15" s="99"/>
      <c r="G15" s="99"/>
      <c r="H15" s="100"/>
      <c r="I15" s="70"/>
      <c r="J15" s="86">
        <v>0</v>
      </c>
    </row>
    <row r="16" spans="1:10" s="71" customFormat="1" ht="12.75">
      <c r="A16" s="67">
        <f>IF('Budget Change #5'!B16=0,'Budget Change #5'!A16,'Budget Change #5'!B16)</f>
        <v>232</v>
      </c>
      <c r="B16" s="68"/>
      <c r="C16" s="147" t="str">
        <f>IF(B16=0,LOOKUP(A16,OBJECT!A:A,OBJECT!B:B),LOOKUP(B16,OBJECT!A:A,OBJECT!B:B))</f>
        <v>County Employees Retirement System (CERS)</v>
      </c>
      <c r="D16" s="148"/>
      <c r="E16" s="148"/>
      <c r="F16" s="148"/>
      <c r="G16" s="159"/>
      <c r="H16" s="69">
        <f>IF('Budget Change #5'!J16&lt;&gt;0,'Budget Change #5'!I16,'Budget Change #5'!H16)</f>
        <v>0</v>
      </c>
      <c r="I16" s="70"/>
      <c r="J16" s="87">
        <f t="shared" si="0"/>
        <v>0</v>
      </c>
    </row>
    <row r="17" spans="1:10" s="71" customFormat="1" ht="12.75">
      <c r="A17" s="98" t="str">
        <f>'Budget Change #5'!A17:H17</f>
        <v>Narrative: .1868 x  Coordinator and full time assistant ( $57,077.17 = $10,616.35)</v>
      </c>
      <c r="B17" s="99"/>
      <c r="C17" s="99"/>
      <c r="D17" s="99"/>
      <c r="E17" s="99"/>
      <c r="F17" s="99"/>
      <c r="G17" s="99"/>
      <c r="H17" s="100"/>
      <c r="I17" s="70"/>
      <c r="J17" s="86">
        <v>0</v>
      </c>
    </row>
    <row r="18" spans="1:10" s="71" customFormat="1" ht="12.75">
      <c r="A18" s="67">
        <f>IF('Budget Change #5'!B18=0,'Budget Change #5'!A18,'Budget Change #5'!B18)</f>
        <v>253</v>
      </c>
      <c r="B18" s="68"/>
      <c r="C18" s="147" t="str">
        <f>IF(B18=0,LOOKUP(A18,OBJECT!A:A,OBJECT!B:B),LOOKUP(B18,OBJECT!A:A,OBJECT!B:B))</f>
        <v>KSBA Unemployment Insurance</v>
      </c>
      <c r="D18" s="148"/>
      <c r="E18" s="148"/>
      <c r="F18" s="148"/>
      <c r="G18" s="159"/>
      <c r="H18" s="69">
        <f>IF('Budget Change #5'!J18&lt;&gt;0,'Budget Change #5'!I18,'Budget Change #5'!H18)</f>
        <v>0</v>
      </c>
      <c r="I18" s="70"/>
      <c r="J18" s="87">
        <f t="shared" si="0"/>
        <v>0</v>
      </c>
    </row>
    <row r="19" spans="1:10" s="71" customFormat="1" ht="12.75">
      <c r="A19" s="98" t="str">
        <f>'Budget Change #5'!A19:H19</f>
        <v>Narrative: $67.20 per employee yearly for coordinator and assistant</v>
      </c>
      <c r="B19" s="99"/>
      <c r="C19" s="99"/>
      <c r="D19" s="99"/>
      <c r="E19" s="99"/>
      <c r="F19" s="99"/>
      <c r="G19" s="99"/>
      <c r="H19" s="100"/>
      <c r="I19" s="70"/>
      <c r="J19" s="86">
        <v>0</v>
      </c>
    </row>
    <row r="20" spans="1:10" s="71" customFormat="1" ht="12.75">
      <c r="A20" s="67">
        <f>IF('Budget Change #5'!B20=0,'Budget Change #5'!A20,'Budget Change #5'!B20)</f>
        <v>260</v>
      </c>
      <c r="B20" s="68"/>
      <c r="C20" s="147" t="str">
        <f>IF(B20=0,LOOKUP(A20,OBJECT!A:A,OBJECT!B:B),LOOKUP(B20,OBJECT!A:A,OBJECT!B:B))</f>
        <v>Workers' Compensation Insurance</v>
      </c>
      <c r="D20" s="148"/>
      <c r="E20" s="148"/>
      <c r="F20" s="148"/>
      <c r="G20" s="159"/>
      <c r="H20" s="69">
        <f>IF('Budget Change #5'!J20&lt;&gt;0,'Budget Change #5'!I20,'Budget Change #5'!H20)</f>
        <v>0</v>
      </c>
      <c r="I20" s="70"/>
      <c r="J20" s="87">
        <f t="shared" si="0"/>
        <v>0</v>
      </c>
    </row>
    <row r="21" spans="1:10" s="71" customFormat="1" ht="12.75">
      <c r="A21" s="98" t="str">
        <f>'Budget Change #5'!A21:H21</f>
        <v>Narrative: .002 x FRYSC salaries ($57,077.17=$114.15)</v>
      </c>
      <c r="B21" s="99"/>
      <c r="C21" s="99"/>
      <c r="D21" s="99"/>
      <c r="E21" s="99"/>
      <c r="F21" s="99"/>
      <c r="G21" s="99"/>
      <c r="H21" s="100"/>
      <c r="I21" s="70"/>
      <c r="J21" s="86">
        <v>0</v>
      </c>
    </row>
    <row r="22" spans="1:10" s="71" customFormat="1" ht="12.75">
      <c r="A22" s="67">
        <f>IF('Budget Change #5'!B22=0,'Budget Change #5'!A22,'Budget Change #5'!B22)</f>
        <v>338</v>
      </c>
      <c r="B22" s="68"/>
      <c r="C22" s="147" t="str">
        <f>IF(B22=0,LOOKUP(A22,OBJECT!A:A,OBJECT!B:B),LOOKUP(B22,OBJECT!A:A,OBJECT!B:B))</f>
        <v>Registration Fees</v>
      </c>
      <c r="D22" s="148"/>
      <c r="E22" s="148"/>
      <c r="F22" s="148"/>
      <c r="G22" s="159"/>
      <c r="H22" s="69">
        <f>IF('Budget Change #5'!J22&lt;&gt;0,'Budget Change #5'!I22,'Budget Change #5'!H22)</f>
        <v>0</v>
      </c>
      <c r="I22" s="70"/>
      <c r="J22" s="87">
        <f t="shared" si="0"/>
        <v>0</v>
      </c>
    </row>
    <row r="23" spans="1:10" s="71" customFormat="1" ht="12.75">
      <c r="A23" s="98" t="str">
        <f>'Budget Change #5'!A23:H23</f>
        <v>Narrative: Professional membership in FRYSC Coalition and registration for Fall Institute for continued training and development of Coordinator.</v>
      </c>
      <c r="B23" s="99"/>
      <c r="C23" s="99"/>
      <c r="D23" s="99"/>
      <c r="E23" s="99"/>
      <c r="F23" s="99"/>
      <c r="G23" s="99"/>
      <c r="H23" s="100"/>
      <c r="I23" s="70"/>
      <c r="J23" s="86">
        <v>0</v>
      </c>
    </row>
    <row r="24" spans="1:10" s="71" customFormat="1" ht="12.75">
      <c r="A24" s="67">
        <f>IF('Budget Change #5'!B24=0,'Budget Change #5'!A24,'Budget Change #5'!B24)</f>
        <v>349</v>
      </c>
      <c r="B24" s="68"/>
      <c r="C24" s="147" t="str">
        <f>IF(B24=0,LOOKUP(A24,OBJECT!A:A,OBJECT!B:B),LOOKUP(B24,OBJECT!A:A,OBJECT!B:B))</f>
        <v>Other Professional Services    </v>
      </c>
      <c r="D24" s="148"/>
      <c r="E24" s="148"/>
      <c r="F24" s="148"/>
      <c r="G24" s="159"/>
      <c r="H24" s="69">
        <f>IF('Budget Change #5'!J24&lt;&gt;0,'Budget Change #5'!I24,'Budget Change #5'!H24)</f>
        <v>0</v>
      </c>
      <c r="I24" s="70"/>
      <c r="J24" s="87">
        <f t="shared" si="0"/>
        <v>0</v>
      </c>
    </row>
    <row r="25" spans="1:10" s="71" customFormat="1" ht="12.75">
      <c r="A25" s="98">
        <f>'Budget Change #5'!A25:H25</f>
        <v>0</v>
      </c>
      <c r="B25" s="99"/>
      <c r="C25" s="99"/>
      <c r="D25" s="99"/>
      <c r="E25" s="99"/>
      <c r="F25" s="99"/>
      <c r="G25" s="99"/>
      <c r="H25" s="100"/>
      <c r="I25" s="70"/>
      <c r="J25" s="86">
        <v>0</v>
      </c>
    </row>
    <row r="26" spans="1:10" s="71" customFormat="1" ht="12.75">
      <c r="A26" s="67">
        <f>IF('Budget Change #5'!B26=0,'Budget Change #5'!A26,'Budget Change #5'!B26)</f>
        <v>0</v>
      </c>
      <c r="B26" s="68"/>
      <c r="C26" s="147">
        <f>IF(B26=0,LOOKUP(A26,OBJECT!A:A,OBJECT!B:B),LOOKUP(B26,OBJECT!A:A,OBJECT!B:B))</f>
        <v>0</v>
      </c>
      <c r="D26" s="148"/>
      <c r="E26" s="148"/>
      <c r="F26" s="148"/>
      <c r="G26" s="159"/>
      <c r="H26" s="69">
        <f>IF('Budget Change #5'!J26&lt;&gt;0,'Budget Change #5'!I26,'Budget Change #5'!H26)</f>
        <v>0</v>
      </c>
      <c r="I26" s="70"/>
      <c r="J26" s="87">
        <f t="shared" si="0"/>
        <v>0</v>
      </c>
    </row>
    <row r="27" spans="1:10" s="71" customFormat="1" ht="12.75">
      <c r="A27" s="98" t="str">
        <f>'Budget Change #5'!A27:H27</f>
        <v>Narrative: </v>
      </c>
      <c r="B27" s="99"/>
      <c r="C27" s="99"/>
      <c r="D27" s="99"/>
      <c r="E27" s="99"/>
      <c r="F27" s="99"/>
      <c r="G27" s="99"/>
      <c r="H27" s="100"/>
      <c r="I27" s="70"/>
      <c r="J27" s="86">
        <v>0</v>
      </c>
    </row>
    <row r="28" spans="1:10" s="71" customFormat="1" ht="12.75">
      <c r="A28" s="67">
        <f>IF('Budget Change #5'!B28=0,'Budget Change #5'!A28,'Budget Change #5'!B28)</f>
        <v>0</v>
      </c>
      <c r="B28" s="68"/>
      <c r="C28" s="147">
        <f>IF(B28=0,LOOKUP(A28,OBJECT!A:A,OBJECT!B:B),LOOKUP(B28,OBJECT!A:A,OBJECT!B:B))</f>
        <v>0</v>
      </c>
      <c r="D28" s="148"/>
      <c r="E28" s="148"/>
      <c r="F28" s="148"/>
      <c r="G28" s="159"/>
      <c r="H28" s="69">
        <f>IF('Budget Change #5'!J28&lt;&gt;0,'Budget Change #5'!I28,'Budget Change #5'!H28)</f>
        <v>0</v>
      </c>
      <c r="I28" s="70"/>
      <c r="J28" s="87">
        <f t="shared" si="0"/>
        <v>0</v>
      </c>
    </row>
    <row r="29" spans="1:10" s="71" customFormat="1" ht="12.75">
      <c r="A29" s="98" t="str">
        <f>'Budget Change #5'!A29:H29</f>
        <v>Narrative: </v>
      </c>
      <c r="B29" s="99"/>
      <c r="C29" s="99"/>
      <c r="D29" s="99"/>
      <c r="E29" s="99"/>
      <c r="F29" s="99"/>
      <c r="G29" s="99"/>
      <c r="H29" s="100"/>
      <c r="I29" s="70"/>
      <c r="J29" s="86">
        <v>0</v>
      </c>
    </row>
    <row r="30" spans="1:10" s="71" customFormat="1" ht="12.75">
      <c r="A30" s="67">
        <f>IF('Budget Change #5'!B30=0,'Budget Change #5'!A30,'Budget Change #5'!B30)</f>
        <v>0</v>
      </c>
      <c r="B30" s="68"/>
      <c r="C30" s="147">
        <f>IF(B30=0,LOOKUP(A30,OBJECT!A:A,OBJECT!B:B),LOOKUP(B30,OBJECT!A:A,OBJECT!B:B))</f>
        <v>0</v>
      </c>
      <c r="D30" s="148"/>
      <c r="E30" s="148"/>
      <c r="F30" s="148"/>
      <c r="G30" s="159"/>
      <c r="H30" s="69">
        <f>IF('Budget Change #5'!J30&lt;&gt;0,'Budget Change #5'!I30,'Budget Change #5'!H30)</f>
        <v>0</v>
      </c>
      <c r="I30" s="70"/>
      <c r="J30" s="87">
        <f t="shared" si="0"/>
        <v>0</v>
      </c>
    </row>
    <row r="31" spans="1:10" s="71" customFormat="1" ht="12.75">
      <c r="A31" s="98" t="str">
        <f>'Budget Change #5'!A31:H31</f>
        <v>Narrative: </v>
      </c>
      <c r="B31" s="99"/>
      <c r="C31" s="99"/>
      <c r="D31" s="99"/>
      <c r="E31" s="99"/>
      <c r="F31" s="99"/>
      <c r="G31" s="99"/>
      <c r="H31" s="100"/>
      <c r="I31" s="70"/>
      <c r="J31" s="86">
        <v>0</v>
      </c>
    </row>
    <row r="32" spans="1:10" s="71" customFormat="1" ht="12.75">
      <c r="A32" s="67">
        <f>IF('Budget Change #5'!B32=0,'Budget Change #5'!A32,'Budget Change #5'!B32)</f>
        <v>0</v>
      </c>
      <c r="B32" s="68"/>
      <c r="C32" s="147">
        <f>IF(B32=0,LOOKUP(A32,OBJECT!A:A,OBJECT!B:B),LOOKUP(B32,OBJECT!A:A,OBJECT!B:B))</f>
        <v>0</v>
      </c>
      <c r="D32" s="148"/>
      <c r="E32" s="148"/>
      <c r="F32" s="148"/>
      <c r="G32" s="159"/>
      <c r="H32" s="69">
        <f>IF('Budget Change #5'!J32&lt;&gt;0,'Budget Change #5'!I32,'Budget Change #5'!H32)</f>
        <v>0</v>
      </c>
      <c r="I32" s="70"/>
      <c r="J32" s="87">
        <f t="shared" si="0"/>
        <v>0</v>
      </c>
    </row>
    <row r="33" spans="1:10" s="71" customFormat="1" ht="12.75">
      <c r="A33" s="98" t="str">
        <f>'Budget Change #5'!A33:H33</f>
        <v>Narrative: </v>
      </c>
      <c r="B33" s="99"/>
      <c r="C33" s="99"/>
      <c r="D33" s="99"/>
      <c r="E33" s="99"/>
      <c r="F33" s="99"/>
      <c r="G33" s="99"/>
      <c r="H33" s="100"/>
      <c r="I33" s="70"/>
      <c r="J33" s="86">
        <v>0</v>
      </c>
    </row>
    <row r="34" spans="1:10" s="71" customFormat="1" ht="12.75">
      <c r="A34" s="67">
        <f>IF('Budget Change #5'!B34=0,'Budget Change #5'!A34,'Budget Change #5'!B34)</f>
        <v>0</v>
      </c>
      <c r="B34" s="68"/>
      <c r="C34" s="147">
        <f>IF(B34=0,LOOKUP(A34,OBJECT!A:A,OBJECT!B:B),LOOKUP(B34,OBJECT!A:A,OBJECT!B:B))</f>
        <v>0</v>
      </c>
      <c r="D34" s="148"/>
      <c r="E34" s="148"/>
      <c r="F34" s="148"/>
      <c r="G34" s="159"/>
      <c r="H34" s="69">
        <f>IF('Budget Change #5'!J34&lt;&gt;0,'Budget Change #5'!I34,'Budget Change #5'!H34)</f>
        <v>0</v>
      </c>
      <c r="I34" s="70"/>
      <c r="J34" s="87">
        <f t="shared" si="0"/>
        <v>0</v>
      </c>
    </row>
    <row r="35" spans="1:10" s="71" customFormat="1" ht="12.75">
      <c r="A35" s="98" t="str">
        <f>'Budget Change #5'!A35:H35</f>
        <v>Narrative: </v>
      </c>
      <c r="B35" s="99"/>
      <c r="C35" s="99"/>
      <c r="D35" s="99"/>
      <c r="E35" s="99"/>
      <c r="F35" s="99"/>
      <c r="G35" s="99"/>
      <c r="H35" s="100"/>
      <c r="I35" s="70"/>
      <c r="J35" s="86">
        <v>0</v>
      </c>
    </row>
    <row r="36" spans="1:10" s="71" customFormat="1" ht="12.75">
      <c r="A36" s="67">
        <f>IF('Budget Change #5'!B36=0,'Budget Change #5'!A36,'Budget Change #5'!B36)</f>
        <v>0</v>
      </c>
      <c r="B36" s="68"/>
      <c r="C36" s="147">
        <f>IF(B36=0,LOOKUP(A36,OBJECT!A:A,OBJECT!B:B),LOOKUP(B36,OBJECT!A:A,OBJECT!B:B))</f>
        <v>0</v>
      </c>
      <c r="D36" s="148"/>
      <c r="E36" s="148"/>
      <c r="F36" s="148"/>
      <c r="G36" s="159"/>
      <c r="H36" s="69">
        <f>IF('Budget Change #5'!J36&lt;&gt;0,'Budget Change #5'!I36,'Budget Change #5'!H36)</f>
        <v>0</v>
      </c>
      <c r="I36" s="70"/>
      <c r="J36" s="87">
        <f t="shared" si="0"/>
        <v>0</v>
      </c>
    </row>
    <row r="37" spans="1:10" s="71" customFormat="1" ht="12.75">
      <c r="A37" s="98" t="str">
        <f>'Budget Change #5'!A37:H37</f>
        <v>Narrative: </v>
      </c>
      <c r="B37" s="99"/>
      <c r="C37" s="99"/>
      <c r="D37" s="99"/>
      <c r="E37" s="99"/>
      <c r="F37" s="99"/>
      <c r="G37" s="99"/>
      <c r="H37" s="100"/>
      <c r="I37" s="70"/>
      <c r="J37" s="86">
        <v>0</v>
      </c>
    </row>
    <row r="38" spans="1:10" s="71" customFormat="1" ht="12.75">
      <c r="A38" s="67">
        <f>IF('Budget Change #5'!B38=0,'Budget Change #5'!A38,'Budget Change #5'!B38)</f>
        <v>0</v>
      </c>
      <c r="B38" s="68"/>
      <c r="C38" s="147">
        <f>IF(B38=0,LOOKUP(A38,OBJECT!A:A,OBJECT!B:B),LOOKUP(B38,OBJECT!A:A,OBJECT!B:B))</f>
        <v>0</v>
      </c>
      <c r="D38" s="148"/>
      <c r="E38" s="148"/>
      <c r="F38" s="148"/>
      <c r="G38" s="159"/>
      <c r="H38" s="69">
        <f>IF('Budget Change #5'!J38&lt;&gt;0,'Budget Change #5'!I38,'Budget Change #5'!H38)</f>
        <v>0</v>
      </c>
      <c r="I38" s="70"/>
      <c r="J38" s="87">
        <f t="shared" si="0"/>
        <v>0</v>
      </c>
    </row>
    <row r="39" spans="1:10" s="71" customFormat="1" ht="12.75">
      <c r="A39" s="98" t="str">
        <f>'Budget Change #5'!A39:H39</f>
        <v>Narrative : </v>
      </c>
      <c r="B39" s="99"/>
      <c r="C39" s="99"/>
      <c r="D39" s="99"/>
      <c r="E39" s="99"/>
      <c r="F39" s="99"/>
      <c r="G39" s="99"/>
      <c r="H39" s="100"/>
      <c r="I39" s="70"/>
      <c r="J39" s="86">
        <v>0</v>
      </c>
    </row>
    <row r="40" spans="1:10" s="71" customFormat="1" ht="12.75">
      <c r="A40" s="67">
        <f>IF('Budget Change #5'!B40=0,'Budget Change #5'!A40,'Budget Change #5'!B40)</f>
        <v>0</v>
      </c>
      <c r="B40" s="68"/>
      <c r="C40" s="147">
        <f>IF(B40=0,LOOKUP(A40,OBJECT!A:A,OBJECT!B:B),LOOKUP(B40,OBJECT!A:A,OBJECT!B:B))</f>
        <v>0</v>
      </c>
      <c r="D40" s="148"/>
      <c r="E40" s="148"/>
      <c r="F40" s="148"/>
      <c r="G40" s="159"/>
      <c r="H40" s="69">
        <f>IF('Budget Change #5'!J40&lt;&gt;0,'Budget Change #5'!I40,'Budget Change #5'!H40)</f>
        <v>0</v>
      </c>
      <c r="I40" s="70"/>
      <c r="J40" s="87">
        <f t="shared" si="0"/>
        <v>0</v>
      </c>
    </row>
    <row r="41" spans="1:10" s="71" customFormat="1" ht="12.75">
      <c r="A41" s="98" t="str">
        <f>'Budget Change #5'!A41:H41</f>
        <v>Narrative: </v>
      </c>
      <c r="B41" s="99"/>
      <c r="C41" s="99"/>
      <c r="D41" s="99"/>
      <c r="E41" s="99"/>
      <c r="F41" s="99"/>
      <c r="G41" s="99"/>
      <c r="H41" s="100"/>
      <c r="I41" s="70"/>
      <c r="J41" s="86">
        <v>0</v>
      </c>
    </row>
    <row r="42" spans="1:10" s="71" customFormat="1" ht="12.75">
      <c r="A42" s="67">
        <f>IF('Budget Change #5'!B42=0,'Budget Change #5'!A42,'Budget Change #5'!B42)</f>
        <v>0</v>
      </c>
      <c r="B42" s="68"/>
      <c r="C42" s="147">
        <f>IF(B42=0,LOOKUP(A42,OBJECT!A:A,OBJECT!B:B),LOOKUP(B42,OBJECT!A:A,OBJECT!B:B))</f>
        <v>0</v>
      </c>
      <c r="D42" s="148"/>
      <c r="E42" s="148"/>
      <c r="F42" s="148"/>
      <c r="G42" s="159"/>
      <c r="H42" s="69">
        <f>IF('Budget Change #5'!J42&lt;&gt;0,'Budget Change #5'!I42,'Budget Change #5'!H42)</f>
        <v>0</v>
      </c>
      <c r="I42" s="70"/>
      <c r="J42" s="87">
        <f t="shared" si="0"/>
        <v>0</v>
      </c>
    </row>
    <row r="43" spans="1:10" s="71" customFormat="1" ht="12.75">
      <c r="A43" s="98" t="str">
        <f>'Budget Change #5'!A43:H43</f>
        <v>Narrative: </v>
      </c>
      <c r="B43" s="99"/>
      <c r="C43" s="99"/>
      <c r="D43" s="99"/>
      <c r="E43" s="99"/>
      <c r="F43" s="99"/>
      <c r="G43" s="99"/>
      <c r="H43" s="100"/>
      <c r="I43" s="70"/>
      <c r="J43" s="86">
        <v>0</v>
      </c>
    </row>
    <row r="44" spans="1:10" s="71" customFormat="1" ht="12.75">
      <c r="A44" s="67">
        <f>IF('Budget Change #5'!B44=0,'Budget Change #5'!A44,'Budget Change #5'!B44)</f>
        <v>0</v>
      </c>
      <c r="B44" s="68"/>
      <c r="C44" s="147">
        <f>IF(B44=0,LOOKUP(A44,OBJECT!A:A,OBJECT!B:B),LOOKUP(B44,OBJECT!A:A,OBJECT!B:B))</f>
        <v>0</v>
      </c>
      <c r="D44" s="148"/>
      <c r="E44" s="148"/>
      <c r="F44" s="148"/>
      <c r="G44" s="159"/>
      <c r="H44" s="69">
        <f>IF('Budget Change #5'!J44&lt;&gt;0,'Budget Change #5'!I44,'Budget Change #5'!H44)</f>
        <v>0</v>
      </c>
      <c r="I44" s="70"/>
      <c r="J44" s="87">
        <f t="shared" si="0"/>
        <v>0</v>
      </c>
    </row>
    <row r="45" spans="1:10" s="71" customFormat="1" ht="12.75">
      <c r="A45" s="98" t="str">
        <f>'Budget Change #5'!A45:H45</f>
        <v>Narrative: </v>
      </c>
      <c r="B45" s="99"/>
      <c r="C45" s="99"/>
      <c r="D45" s="99"/>
      <c r="E45" s="99"/>
      <c r="F45" s="99"/>
      <c r="G45" s="99"/>
      <c r="H45" s="100"/>
      <c r="I45" s="70"/>
      <c r="J45" s="86">
        <v>0</v>
      </c>
    </row>
    <row r="46" spans="1:10" s="71" customFormat="1" ht="12.75">
      <c r="A46" s="67">
        <f>IF('Budget Change #5'!B46=0,'Budget Change #5'!A46,'Budget Change #5'!B46)</f>
        <v>0</v>
      </c>
      <c r="B46" s="68"/>
      <c r="C46" s="147">
        <f>IF(B46=0,LOOKUP(A46,OBJECT!A:A,OBJECT!B:B),LOOKUP(B46,OBJECT!A:A,OBJECT!B:B))</f>
        <v>0</v>
      </c>
      <c r="D46" s="148"/>
      <c r="E46" s="148"/>
      <c r="F46" s="148"/>
      <c r="G46" s="159"/>
      <c r="H46" s="69">
        <f>IF('Budget Change #5'!J46&lt;&gt;0,'Budget Change #5'!I46,'Budget Change #5'!H46)</f>
        <v>0</v>
      </c>
      <c r="I46" s="70"/>
      <c r="J46" s="87">
        <f t="shared" si="0"/>
        <v>0</v>
      </c>
    </row>
    <row r="47" spans="1:10" s="71" customFormat="1" ht="12.75">
      <c r="A47" s="98" t="str">
        <f>'Budget Change #5'!A47:H47</f>
        <v>Narrative: </v>
      </c>
      <c r="B47" s="99"/>
      <c r="C47" s="99"/>
      <c r="D47" s="99"/>
      <c r="E47" s="99"/>
      <c r="F47" s="99"/>
      <c r="G47" s="99"/>
      <c r="H47" s="100"/>
      <c r="I47" s="70"/>
      <c r="J47" s="86">
        <v>0</v>
      </c>
    </row>
    <row r="48" spans="1:10" s="71" customFormat="1" ht="12.75">
      <c r="A48" s="67">
        <f>IF('Budget Change #5'!B48=0,'Budget Change #5'!A48,'Budget Change #5'!B48)</f>
        <v>0</v>
      </c>
      <c r="B48" s="68"/>
      <c r="C48" s="147">
        <f>IF(B48=0,LOOKUP(A48,OBJECT!A:A,OBJECT!B:B),LOOKUP(B48,OBJECT!A:A,OBJECT!B:B))</f>
        <v>0</v>
      </c>
      <c r="D48" s="148"/>
      <c r="E48" s="148"/>
      <c r="F48" s="148"/>
      <c r="G48" s="159"/>
      <c r="H48" s="69">
        <f>IF('Budget Change #5'!J48&lt;&gt;0,'Budget Change #5'!I48,'Budget Change #5'!H48)</f>
        <v>0</v>
      </c>
      <c r="I48" s="70"/>
      <c r="J48" s="87">
        <f t="shared" si="0"/>
        <v>0</v>
      </c>
    </row>
    <row r="49" spans="1:10" s="71" customFormat="1" ht="12.75">
      <c r="A49" s="98" t="s">
        <v>252</v>
      </c>
      <c r="B49" s="99"/>
      <c r="C49" s="99"/>
      <c r="D49" s="99"/>
      <c r="E49" s="99"/>
      <c r="F49" s="99"/>
      <c r="G49" s="99"/>
      <c r="H49" s="100"/>
      <c r="I49" s="70"/>
      <c r="J49" s="86">
        <v>0</v>
      </c>
    </row>
    <row r="50" spans="1:10" s="71" customFormat="1" ht="12.75">
      <c r="A50" s="67">
        <f>IF('Budget Change #5'!B50=0,'Budget Change #5'!A50,'Budget Change #5'!B50)</f>
        <v>0</v>
      </c>
      <c r="B50" s="68"/>
      <c r="C50" s="147">
        <f>IF(B50=0,LOOKUP(A50,OBJECT!A:A,OBJECT!B:B),LOOKUP(B50,OBJECT!A:A,OBJECT!B:B))</f>
        <v>0</v>
      </c>
      <c r="D50" s="148"/>
      <c r="E50" s="148"/>
      <c r="F50" s="148"/>
      <c r="G50" s="159"/>
      <c r="H50" s="69">
        <f>IF('Budget Change #5'!J50&lt;&gt;0,'Budget Change #5'!I50,'Budget Change #5'!H50)</f>
        <v>0</v>
      </c>
      <c r="I50" s="70"/>
      <c r="J50" s="87">
        <f t="shared" si="0"/>
        <v>0</v>
      </c>
    </row>
    <row r="51" spans="1:10" s="71" customFormat="1" ht="12.75">
      <c r="A51" s="98" t="str">
        <f>'Budget Change #5'!A51:H51</f>
        <v>Narrative: $300 for each school the center serves for motivational speakers or assemblies such as Internet Safety, Red Ribbon Week, bullying prevention, academic support, etc. </v>
      </c>
      <c r="B51" s="99"/>
      <c r="C51" s="99"/>
      <c r="D51" s="99"/>
      <c r="E51" s="99"/>
      <c r="F51" s="99"/>
      <c r="G51" s="99"/>
      <c r="H51" s="100"/>
      <c r="I51" s="70"/>
      <c r="J51" s="86">
        <v>0</v>
      </c>
    </row>
    <row r="52" spans="1:10" s="71" customFormat="1" ht="12.75">
      <c r="A52" s="67">
        <f>IF('Budget Change #5'!B52=0,'Budget Change #5'!A52,'Budget Change #5'!B52)</f>
        <v>0</v>
      </c>
      <c r="B52" s="68"/>
      <c r="C52" s="147">
        <f>IF(B52=0,LOOKUP(A52,OBJECT!A:A,OBJECT!B:B),LOOKUP(B52,OBJECT!A:A,OBJECT!B:B))</f>
        <v>0</v>
      </c>
      <c r="D52" s="148"/>
      <c r="E52" s="148"/>
      <c r="F52" s="148"/>
      <c r="G52" s="159"/>
      <c r="H52" s="69">
        <f>IF('Budget Change #5'!J52&lt;&gt;0,'Budget Change #5'!I52,'Budget Change #5'!H52)</f>
        <v>0</v>
      </c>
      <c r="I52" s="70"/>
      <c r="J52" s="87">
        <f t="shared" si="0"/>
        <v>0</v>
      </c>
    </row>
    <row r="53" spans="1:10" s="71" customFormat="1" ht="12.75">
      <c r="A53" s="98" t="str">
        <f>'Budget Change #5'!A53:H53</f>
        <v>Narrative:</v>
      </c>
      <c r="B53" s="99"/>
      <c r="C53" s="99"/>
      <c r="D53" s="99"/>
      <c r="E53" s="99"/>
      <c r="F53" s="99"/>
      <c r="G53" s="99"/>
      <c r="H53" s="100"/>
      <c r="I53" s="70"/>
      <c r="J53" s="86">
        <v>0</v>
      </c>
    </row>
    <row r="54" spans="1:10" s="71" customFormat="1" ht="12.75">
      <c r="A54" s="67">
        <f>IF('Budget Change #5'!B54=0,'Budget Change #5'!A54,'Budget Change #5'!B54)</f>
        <v>581</v>
      </c>
      <c r="B54" s="68"/>
      <c r="C54" s="147" t="str">
        <f>IF(B54=0,LOOKUP(A54,OBJECT!A:A,OBJECT!B:B),LOOKUP(B54,OBJECT!A:A,OBJECT!B:B))</f>
        <v>Travel - In District</v>
      </c>
      <c r="D54" s="148"/>
      <c r="E54" s="148"/>
      <c r="F54" s="148"/>
      <c r="G54" s="159"/>
      <c r="H54" s="69">
        <f>IF('Budget Change #5'!J54&lt;&gt;0,'Budget Change #5'!I54,'Budget Change #5'!H54)</f>
        <v>0</v>
      </c>
      <c r="I54" s="70"/>
      <c r="J54" s="87">
        <f t="shared" si="0"/>
        <v>0</v>
      </c>
    </row>
    <row r="55" spans="1:10" s="71" customFormat="1" ht="12.75">
      <c r="A55" s="98" t="str">
        <f>'Budget Change #5'!A55:H55</f>
        <v>Narrative: Travel to and from home visits, meetings, and other FRYSC related events within district. Milage varies between .37-.49 per mile.</v>
      </c>
      <c r="B55" s="99"/>
      <c r="C55" s="99"/>
      <c r="D55" s="99"/>
      <c r="E55" s="99"/>
      <c r="F55" s="99"/>
      <c r="G55" s="99"/>
      <c r="H55" s="100"/>
      <c r="I55" s="70"/>
      <c r="J55" s="86">
        <v>0</v>
      </c>
    </row>
    <row r="56" spans="1:10" s="71" customFormat="1" ht="12.75">
      <c r="A56" s="67">
        <f>IF('Budget Change #5'!B56=0,'Budget Change #5'!A56,'Budget Change #5'!B56)</f>
        <v>582</v>
      </c>
      <c r="B56" s="68"/>
      <c r="C56" s="147" t="str">
        <f>IF(B56=0,LOOKUP(A56,OBJECT!A:A,OBJECT!B:B),LOOKUP(B56,OBJECT!A:A,OBJECT!B:B))</f>
        <v>Travel - Out-of-District</v>
      </c>
      <c r="D56" s="148"/>
      <c r="E56" s="148"/>
      <c r="F56" s="148"/>
      <c r="G56" s="159"/>
      <c r="H56" s="69">
        <f>IF('Budget Change #5'!J56&lt;&gt;0,'Budget Change #5'!I56,'Budget Change #5'!H56)</f>
        <v>0</v>
      </c>
      <c r="I56" s="70"/>
      <c r="J56" s="87">
        <f t="shared" si="0"/>
        <v>0</v>
      </c>
    </row>
    <row r="57" spans="1:10" s="71" customFormat="1" ht="12.75">
      <c r="A57" s="98" t="str">
        <f>'Budget Change #5'!A57:H57</f>
        <v>Narrative: Travel to and from out of district conferences and trainings such as regional meetings, VOV and Fall Institute.  Milage varies between .37-.49 per mile.</v>
      </c>
      <c r="B57" s="99"/>
      <c r="C57" s="99"/>
      <c r="D57" s="99"/>
      <c r="E57" s="99"/>
      <c r="F57" s="99"/>
      <c r="G57" s="99"/>
      <c r="H57" s="100"/>
      <c r="I57" s="70"/>
      <c r="J57" s="86">
        <v>0</v>
      </c>
    </row>
    <row r="58" spans="1:10" s="71" customFormat="1" ht="12.75">
      <c r="A58" s="67">
        <f>IF('Budget Change #5'!B58=0,'Budget Change #5'!A58,'Budget Change #5'!B58)</f>
        <v>610</v>
      </c>
      <c r="B58" s="68"/>
      <c r="C58" s="147" t="str">
        <f>IF(B58=0,LOOKUP(A58,OBJECT!A:A,OBJECT!B:B),LOOKUP(B58,OBJECT!A:A,OBJECT!B:B))</f>
        <v>General Supplies   </v>
      </c>
      <c r="D58" s="148"/>
      <c r="E58" s="148"/>
      <c r="F58" s="148"/>
      <c r="G58" s="159"/>
      <c r="H58" s="69">
        <f>IF('Budget Change #5'!J58&lt;&gt;0,'Budget Change #5'!I58,'Budget Change #5'!H58)</f>
        <v>0</v>
      </c>
      <c r="I58" s="70"/>
      <c r="J58" s="87">
        <f t="shared" si="0"/>
        <v>0</v>
      </c>
    </row>
    <row r="59" spans="1:10" s="71" customFormat="1" ht="12.75">
      <c r="A59" s="98" t="str">
        <f>'Budget Change #5'!A59:H59</f>
        <v>Narrative: General supplies may include copy paper, binders, or other office supplies for all 3 center offices.</v>
      </c>
      <c r="B59" s="99"/>
      <c r="C59" s="99"/>
      <c r="D59" s="99"/>
      <c r="E59" s="99"/>
      <c r="F59" s="99"/>
      <c r="G59" s="99"/>
      <c r="H59" s="100"/>
      <c r="I59" s="70"/>
      <c r="J59" s="86">
        <v>0</v>
      </c>
    </row>
    <row r="60" spans="1:10" s="71" customFormat="1" ht="12.75">
      <c r="A60" s="67">
        <f>IF('Budget Change #5'!B60=0,'Budget Change #5'!A60,'Budget Change #5'!B60)</f>
        <v>616</v>
      </c>
      <c r="B60" s="68"/>
      <c r="C60" s="147" t="str">
        <f>IF(B60=0,LOOKUP(A60,OBJECT!A:A,OBJECT!B:B),LOOKUP(B60,OBJECT!A:A,OBJECT!B:B))</f>
        <v>Food Non Instructional Non Food Service</v>
      </c>
      <c r="D60" s="148"/>
      <c r="E60" s="148"/>
      <c r="F60" s="148"/>
      <c r="G60" s="159"/>
      <c r="H60" s="69">
        <f>IF('Budget Change #5'!J60&lt;&gt;0,'Budget Change #5'!I60,'Budget Change #5'!H60)</f>
        <v>0</v>
      </c>
      <c r="I60" s="70"/>
      <c r="J60" s="87">
        <f t="shared" si="0"/>
        <v>0</v>
      </c>
    </row>
    <row r="61" spans="1:10" s="71" customFormat="1" ht="12.75">
      <c r="A61" s="98" t="str">
        <f>'Budget Change #5'!A61:H61</f>
        <v>Narrative: Food for All Pro Dad, Student Leadership Council, and other FRYSC sponsored events.</v>
      </c>
      <c r="B61" s="99"/>
      <c r="C61" s="99"/>
      <c r="D61" s="99"/>
      <c r="E61" s="99"/>
      <c r="F61" s="99"/>
      <c r="G61" s="99"/>
      <c r="H61" s="100"/>
      <c r="I61" s="70"/>
      <c r="J61" s="86">
        <v>0</v>
      </c>
    </row>
    <row r="62" spans="1:10" s="71" customFormat="1" ht="12.75">
      <c r="A62" s="67">
        <f>IF('Budget Change #5'!B62=0,'Budget Change #5'!A62,'Budget Change #5'!B62)</f>
        <v>680</v>
      </c>
      <c r="B62" s="68"/>
      <c r="C62" s="147" t="str">
        <f>IF(B62=0,LOOKUP(A62,OBJECT!A:A,OBJECT!B:B),LOOKUP(B62,OBJECT!A:A,OBJECT!B:B))</f>
        <v>Welfare Spending (Food, Clothing, Utilities, etc.)</v>
      </c>
      <c r="D62" s="148"/>
      <c r="E62" s="148"/>
      <c r="F62" s="148"/>
      <c r="G62" s="159"/>
      <c r="H62" s="69">
        <f>IF('Budget Change #5'!J62&lt;&gt;0,'Budget Change #5'!I62,'Budget Change #5'!H62)</f>
        <v>0</v>
      </c>
      <c r="I62" s="70"/>
      <c r="J62" s="87">
        <f t="shared" si="0"/>
        <v>0</v>
      </c>
    </row>
    <row r="63" spans="1:10" s="71" customFormat="1" ht="12.75">
      <c r="A63" s="98" t="str">
        <f>'Budget Change #5'!A63:H63</f>
        <v>Narrative: Additional emergency funds for students and families identified with a crisis when all other community resources are exhausted. </v>
      </c>
      <c r="B63" s="99"/>
      <c r="C63" s="99"/>
      <c r="D63" s="99"/>
      <c r="E63" s="99"/>
      <c r="F63" s="99"/>
      <c r="G63" s="99"/>
      <c r="H63" s="100"/>
      <c r="I63" s="70"/>
      <c r="J63" s="86">
        <v>0</v>
      </c>
    </row>
    <row r="64" spans="1:10" s="71" customFormat="1" ht="12.75">
      <c r="A64" s="67">
        <f>IF('Budget Change #5'!B64=0,'Budget Change #5'!A64,'Budget Change #5'!B64)</f>
        <v>0</v>
      </c>
      <c r="B64" s="68"/>
      <c r="C64" s="147">
        <f>IF(B64=0,LOOKUP(A64,OBJECT!A:A,OBJECT!B:B),LOOKUP(B64,OBJECT!A:A,OBJECT!B:B))</f>
        <v>0</v>
      </c>
      <c r="D64" s="148"/>
      <c r="E64" s="148"/>
      <c r="F64" s="148"/>
      <c r="G64" s="159"/>
      <c r="H64" s="69">
        <f>IF('Budget Change #5'!J64&lt;&gt;0,'Budget Change #5'!I64,'Budget Change #5'!H64)</f>
        <v>0</v>
      </c>
      <c r="I64" s="70"/>
      <c r="J64" s="87">
        <f t="shared" si="0"/>
        <v>0</v>
      </c>
    </row>
    <row r="65" spans="1:10" s="71" customFormat="1" ht="12.75">
      <c r="A65" s="98" t="str">
        <f>'Budget Change #5'!A65:H65</f>
        <v>Narrative:</v>
      </c>
      <c r="B65" s="99"/>
      <c r="C65" s="99"/>
      <c r="D65" s="99"/>
      <c r="E65" s="99"/>
      <c r="F65" s="99"/>
      <c r="G65" s="99"/>
      <c r="H65" s="100"/>
      <c r="I65" s="70"/>
      <c r="J65" s="86">
        <v>0</v>
      </c>
    </row>
    <row r="66" spans="1:10" s="71" customFormat="1" ht="12.75">
      <c r="A66" s="67">
        <f>IF('Budget Change #5'!B66=0,'Budget Change #5'!A66,'Budget Change #5'!B66)</f>
        <v>0</v>
      </c>
      <c r="B66" s="68"/>
      <c r="C66" s="147">
        <f>IF(B66=0,LOOKUP(A66,OBJECT!A:A,OBJECT!B:B),LOOKUP(B66,OBJECT!A:A,OBJECT!B:B))</f>
        <v>0</v>
      </c>
      <c r="D66" s="148"/>
      <c r="E66" s="148"/>
      <c r="F66" s="148"/>
      <c r="G66" s="159"/>
      <c r="H66" s="69">
        <f>IF('Budget Change #5'!J66&lt;&gt;0,'Budget Change #5'!I66,'Budget Change #5'!H66)</f>
        <v>0</v>
      </c>
      <c r="I66" s="70"/>
      <c r="J66" s="87">
        <f t="shared" si="0"/>
        <v>0</v>
      </c>
    </row>
    <row r="67" spans="1:10" s="71" customFormat="1" ht="12.75">
      <c r="A67" s="98" t="str">
        <f>'Budget Change #5'!A67:H67</f>
        <v>Narrative:</v>
      </c>
      <c r="B67" s="99"/>
      <c r="C67" s="99"/>
      <c r="D67" s="99"/>
      <c r="E67" s="99"/>
      <c r="F67" s="99"/>
      <c r="G67" s="99"/>
      <c r="H67" s="100"/>
      <c r="I67" s="70"/>
      <c r="J67" s="86">
        <v>0</v>
      </c>
    </row>
    <row r="68" spans="1:10" s="71" customFormat="1" ht="12.75">
      <c r="A68" s="67">
        <f>IF('Budget Change #5'!B68=0,'Budget Change #5'!A68,'Budget Change #5'!B68)</f>
        <v>0</v>
      </c>
      <c r="B68" s="68"/>
      <c r="C68" s="147">
        <f>IF(B68=0,LOOKUP(A68,OBJECT!A:A,OBJECT!B:B),LOOKUP(B68,OBJECT!A:A,OBJECT!B:B))</f>
        <v>0</v>
      </c>
      <c r="D68" s="148"/>
      <c r="E68" s="148"/>
      <c r="F68" s="148"/>
      <c r="G68" s="159"/>
      <c r="H68" s="69">
        <f>IF('Budget Change #5'!J68&lt;&gt;0,'Budget Change #5'!I68,'Budget Change #5'!H68)</f>
        <v>0</v>
      </c>
      <c r="I68" s="70"/>
      <c r="J68" s="87">
        <f t="shared" si="0"/>
        <v>0</v>
      </c>
    </row>
    <row r="69" spans="1:10" s="71" customFormat="1" ht="12.75">
      <c r="A69" s="98" t="str">
        <f>'Budget Change #5'!A69:H69</f>
        <v>Narrative:</v>
      </c>
      <c r="B69" s="99"/>
      <c r="C69" s="99"/>
      <c r="D69" s="99"/>
      <c r="E69" s="99"/>
      <c r="F69" s="99"/>
      <c r="G69" s="99"/>
      <c r="H69" s="100"/>
      <c r="I69" s="70"/>
      <c r="J69" s="86">
        <v>0</v>
      </c>
    </row>
    <row r="70" spans="1:10" s="71" customFormat="1" ht="12.75">
      <c r="A70" s="67">
        <f>IF('Budget Change #5'!B70=0,'Budget Change #5'!A70,'Budget Change #5'!B70)</f>
        <v>0</v>
      </c>
      <c r="B70" s="68"/>
      <c r="C70" s="147">
        <f>IF(B70=0,LOOKUP(A70,OBJECT!A:A,OBJECT!B:B),LOOKUP(B70,OBJECT!A:A,OBJECT!B:B))</f>
        <v>0</v>
      </c>
      <c r="D70" s="148"/>
      <c r="E70" s="148"/>
      <c r="F70" s="148"/>
      <c r="G70" s="159"/>
      <c r="H70" s="69">
        <f>IF('Budget Change #5'!J70&lt;&gt;0,'Budget Change #5'!I70,'Budget Change #5'!H70)</f>
        <v>0</v>
      </c>
      <c r="I70" s="70"/>
      <c r="J70" s="87">
        <f t="shared" si="0"/>
        <v>0</v>
      </c>
    </row>
    <row r="71" spans="1:10" s="71" customFormat="1" ht="12.75">
      <c r="A71" s="98" t="str">
        <f>'Budget Change #5'!A71:H71</f>
        <v>Narrative:</v>
      </c>
      <c r="B71" s="99"/>
      <c r="C71" s="99"/>
      <c r="D71" s="99"/>
      <c r="E71" s="99"/>
      <c r="F71" s="99"/>
      <c r="G71" s="99"/>
      <c r="H71" s="100"/>
      <c r="I71" s="70"/>
      <c r="J71" s="86">
        <v>0</v>
      </c>
    </row>
    <row r="72" spans="1:10" s="71" customFormat="1" ht="12.75">
      <c r="A72" s="67">
        <f>IF('Budget Change #5'!B72=0,'Budget Change #5'!A72,'Budget Change #5'!B72)</f>
        <v>0</v>
      </c>
      <c r="B72" s="68"/>
      <c r="C72" s="147">
        <f>IF(B72=0,LOOKUP(A72,OBJECT!A:A,OBJECT!B:B),LOOKUP(B72,OBJECT!A:A,OBJECT!B:B))</f>
        <v>0</v>
      </c>
      <c r="D72" s="148"/>
      <c r="E72" s="148"/>
      <c r="F72" s="148"/>
      <c r="G72" s="159"/>
      <c r="H72" s="69">
        <f>IF('Budget Change #5'!J72&lt;&gt;0,'Budget Change #5'!I72,'Budget Change #5'!H72)</f>
        <v>0</v>
      </c>
      <c r="I72" s="70"/>
      <c r="J72" s="87">
        <f t="shared" si="0"/>
        <v>0</v>
      </c>
    </row>
    <row r="73" spans="1:10" s="71" customFormat="1" ht="12.75">
      <c r="A73" s="98" t="str">
        <f>'Budget Change #5'!A73:H73</f>
        <v>Narrative:</v>
      </c>
      <c r="B73" s="99"/>
      <c r="C73" s="99"/>
      <c r="D73" s="99"/>
      <c r="E73" s="99"/>
      <c r="F73" s="99"/>
      <c r="G73" s="99"/>
      <c r="H73" s="100"/>
      <c r="I73" s="70"/>
      <c r="J73" s="86">
        <v>0</v>
      </c>
    </row>
    <row r="74" spans="1:10" s="71" customFormat="1" ht="12.75">
      <c r="A74" s="67">
        <f>IF('Budget Change #5'!B74=0,'Budget Change #5'!A74,'Budget Change #5'!B74)</f>
        <v>0</v>
      </c>
      <c r="B74" s="68"/>
      <c r="C74" s="147">
        <f>IF(B74=0,LOOKUP(A74,OBJECT!A:A,OBJECT!B:B),LOOKUP(B74,OBJECT!A:A,OBJECT!B:B))</f>
        <v>0</v>
      </c>
      <c r="D74" s="148"/>
      <c r="E74" s="148"/>
      <c r="F74" s="148"/>
      <c r="G74" s="159"/>
      <c r="H74" s="69">
        <f>IF('Budget Change #5'!J74&lt;&gt;0,'Budget Change #5'!I74,'Budget Change #5'!H74)</f>
        <v>0</v>
      </c>
      <c r="I74" s="70"/>
      <c r="J74" s="87">
        <f t="shared" si="0"/>
        <v>0</v>
      </c>
    </row>
    <row r="75" spans="1:10" s="71" customFormat="1" ht="12.75">
      <c r="A75" s="98" t="str">
        <f>'Budget Change #5'!A75:H75</f>
        <v>Narrative:</v>
      </c>
      <c r="B75" s="99"/>
      <c r="C75" s="99"/>
      <c r="D75" s="99"/>
      <c r="E75" s="99"/>
      <c r="F75" s="99"/>
      <c r="G75" s="99"/>
      <c r="H75" s="100"/>
      <c r="I75" s="70"/>
      <c r="J75" s="86">
        <v>0</v>
      </c>
    </row>
    <row r="76" spans="1:10" s="71" customFormat="1" ht="12.75">
      <c r="A76" s="67">
        <f>IF('Budget Change #5'!B76=0,'Budget Change #5'!A76,'Budget Change #5'!B76)</f>
        <v>0</v>
      </c>
      <c r="B76" s="68"/>
      <c r="C76" s="147">
        <f>IF(B76=0,LOOKUP(A76,OBJECT!A:A,OBJECT!B:B),LOOKUP(B76,OBJECT!A:A,OBJECT!B:B))</f>
        <v>0</v>
      </c>
      <c r="D76" s="148"/>
      <c r="E76" s="148"/>
      <c r="F76" s="148"/>
      <c r="G76" s="159"/>
      <c r="H76" s="69">
        <f>IF('Budget Change #5'!J76&lt;&gt;0,'Budget Change #5'!I76,'Budget Change #5'!H76)</f>
        <v>0</v>
      </c>
      <c r="I76" s="70"/>
      <c r="J76" s="87">
        <f t="shared" si="0"/>
        <v>0</v>
      </c>
    </row>
    <row r="77" spans="1:10" s="71" customFormat="1" ht="12.75">
      <c r="A77" s="98" t="str">
        <f>'Budget Change #5'!A77:H77</f>
        <v>Narrative:</v>
      </c>
      <c r="B77" s="99"/>
      <c r="C77" s="99"/>
      <c r="D77" s="99"/>
      <c r="E77" s="99"/>
      <c r="F77" s="99"/>
      <c r="G77" s="99"/>
      <c r="H77" s="100"/>
      <c r="I77" s="70"/>
      <c r="J77" s="86">
        <v>0</v>
      </c>
    </row>
    <row r="78" spans="1:10" s="71" customFormat="1" ht="12.75">
      <c r="A78" s="67">
        <f>IF('Budget Change #5'!B78=0,'Budget Change #5'!A78,'Budget Change #5'!B78)</f>
        <v>0</v>
      </c>
      <c r="B78" s="68"/>
      <c r="C78" s="147">
        <f>IF(B78=0,LOOKUP(A78,OBJECT!A:A,OBJECT!B:B),LOOKUP(B78,OBJECT!A:A,OBJECT!B:B))</f>
        <v>0</v>
      </c>
      <c r="D78" s="148"/>
      <c r="E78" s="148"/>
      <c r="F78" s="148"/>
      <c r="G78" s="159"/>
      <c r="H78" s="69">
        <f>IF('Budget Change #5'!J78&lt;&gt;0,'Budget Change #5'!I78,'Budget Change #5'!H78)</f>
        <v>0</v>
      </c>
      <c r="I78" s="70"/>
      <c r="J78" s="87">
        <f t="shared" si="0"/>
        <v>0</v>
      </c>
    </row>
    <row r="79" spans="1:10" s="71" customFormat="1" ht="12.75">
      <c r="A79" s="98" t="str">
        <f>'Budget Change #5'!A79:H79</f>
        <v>Narrative:</v>
      </c>
      <c r="B79" s="99"/>
      <c r="C79" s="99"/>
      <c r="D79" s="99"/>
      <c r="E79" s="99"/>
      <c r="F79" s="99"/>
      <c r="G79" s="99"/>
      <c r="H79" s="100"/>
      <c r="I79" s="70"/>
      <c r="J79" s="86">
        <v>0</v>
      </c>
    </row>
    <row r="80" spans="1:10" s="71" customFormat="1" ht="12.75">
      <c r="A80" s="67">
        <f>IF('Budget Change #5'!B80=0,'Budget Change #5'!A80,'Budget Change #5'!B80)</f>
        <v>0</v>
      </c>
      <c r="B80" s="68"/>
      <c r="C80" s="147">
        <f>IF(B80=0,LOOKUP(A80,OBJECT!A:A,OBJECT!B:B),LOOKUP(B80,OBJECT!A:A,OBJECT!B:B))</f>
        <v>0</v>
      </c>
      <c r="D80" s="148"/>
      <c r="E80" s="148"/>
      <c r="F80" s="148"/>
      <c r="G80" s="159"/>
      <c r="H80" s="69">
        <f>IF('Budget Change #5'!J80&lt;&gt;0,'Budget Change #5'!I80,'Budget Change #5'!H80)</f>
        <v>0</v>
      </c>
      <c r="I80" s="70"/>
      <c r="J80" s="87">
        <f t="shared" si="0"/>
        <v>0</v>
      </c>
    </row>
    <row r="81" spans="1:10" s="71" customFormat="1" ht="12.75">
      <c r="A81" s="98" t="str">
        <f>'Budget Change #5'!A81:H81</f>
        <v>Narrative:</v>
      </c>
      <c r="B81" s="99"/>
      <c r="C81" s="99"/>
      <c r="D81" s="99"/>
      <c r="E81" s="99"/>
      <c r="F81" s="99"/>
      <c r="G81" s="99"/>
      <c r="H81" s="100"/>
      <c r="I81" s="70"/>
      <c r="J81" s="86">
        <v>0</v>
      </c>
    </row>
    <row r="82" spans="1:10" s="71" customFormat="1" ht="12.75">
      <c r="A82" s="67">
        <f>IF('Budget Change #5'!B82=0,'Budget Change #5'!A82,'Budget Change #5'!B82)</f>
        <v>0</v>
      </c>
      <c r="B82" s="68"/>
      <c r="C82" s="147">
        <f>IF(B82=0,LOOKUP(A82,OBJECT!A:A,OBJECT!B:B),LOOKUP(B82,OBJECT!A:A,OBJECT!B:B))</f>
        <v>0</v>
      </c>
      <c r="D82" s="148"/>
      <c r="E82" s="148"/>
      <c r="F82" s="148"/>
      <c r="G82" s="159"/>
      <c r="H82" s="69">
        <f>IF('Budget Change #5'!J82&lt;&gt;0,'Budget Change #5'!I82,'Budget Change #5'!H82)</f>
        <v>0</v>
      </c>
      <c r="I82" s="70"/>
      <c r="J82" s="87">
        <f t="shared" si="0"/>
        <v>0</v>
      </c>
    </row>
    <row r="83" spans="1:10" s="71" customFormat="1" ht="12.75">
      <c r="A83" s="98" t="str">
        <f>'Budget Change #5'!A83:H83</f>
        <v>Narrative:</v>
      </c>
      <c r="B83" s="99"/>
      <c r="C83" s="99"/>
      <c r="D83" s="99"/>
      <c r="E83" s="99"/>
      <c r="F83" s="99"/>
      <c r="G83" s="99"/>
      <c r="H83" s="100"/>
      <c r="I83" s="70"/>
      <c r="J83" s="86">
        <v>0</v>
      </c>
    </row>
    <row r="84" spans="1:10" s="71" customFormat="1" ht="12.75">
      <c r="A84" s="67">
        <f>IF('Budget Change #5'!B84=0,'Budget Change #5'!A84,'Budget Change #5'!B84)</f>
        <v>0</v>
      </c>
      <c r="B84" s="68"/>
      <c r="C84" s="147">
        <f>IF(B84=0,LOOKUP(A84,OBJECT!A:A,OBJECT!B:B),LOOKUP(B84,OBJECT!A:A,OBJECT!B:B))</f>
        <v>0</v>
      </c>
      <c r="D84" s="148"/>
      <c r="E84" s="148"/>
      <c r="F84" s="148"/>
      <c r="G84" s="159"/>
      <c r="H84" s="69">
        <f>IF('Budget Change #5'!J84&lt;&gt;0,'Budget Change #5'!I84,'Budget Change #5'!H84)</f>
        <v>0</v>
      </c>
      <c r="I84" s="70"/>
      <c r="J84" s="87">
        <f t="shared" si="0"/>
        <v>0</v>
      </c>
    </row>
    <row r="85" spans="1:10" s="71" customFormat="1" ht="12.75">
      <c r="A85" s="98" t="str">
        <f>'Budget Change #5'!A85:H85</f>
        <v>Narrative:</v>
      </c>
      <c r="B85" s="99"/>
      <c r="C85" s="99"/>
      <c r="D85" s="99"/>
      <c r="E85" s="99"/>
      <c r="F85" s="99"/>
      <c r="G85" s="99"/>
      <c r="H85" s="100"/>
      <c r="I85" s="70"/>
      <c r="J85" s="86">
        <v>0</v>
      </c>
    </row>
    <row r="86" spans="1:10" s="71" customFormat="1" ht="12.75">
      <c r="A86" s="67">
        <f>IF('Budget Change #5'!B86=0,'Budget Change #5'!A86,'Budget Change #5'!B86)</f>
        <v>0</v>
      </c>
      <c r="B86" s="68"/>
      <c r="C86" s="147">
        <f>IF(B86=0,LOOKUP(A86,OBJECT!A:A,OBJECT!B:B),LOOKUP(B86,OBJECT!A:A,OBJECT!B:B))</f>
        <v>0</v>
      </c>
      <c r="D86" s="148"/>
      <c r="E86" s="148"/>
      <c r="F86" s="148"/>
      <c r="G86" s="159"/>
      <c r="H86" s="69">
        <f>IF('Budget Change #5'!J86&lt;&gt;0,'Budget Change #5'!I86,'Budget Change #5'!H86)</f>
        <v>0</v>
      </c>
      <c r="I86" s="70"/>
      <c r="J86" s="87">
        <f t="shared" si="0"/>
        <v>0</v>
      </c>
    </row>
    <row r="87" spans="1:10" s="71" customFormat="1" ht="12.75">
      <c r="A87" s="98"/>
      <c r="B87" s="99"/>
      <c r="C87" s="99"/>
      <c r="D87" s="99"/>
      <c r="E87" s="99"/>
      <c r="F87" s="99"/>
      <c r="G87" s="99"/>
      <c r="H87" s="100"/>
      <c r="I87" s="70"/>
      <c r="J87" s="86">
        <v>0</v>
      </c>
    </row>
    <row r="88" spans="1:10" ht="15.75">
      <c r="A88" s="160"/>
      <c r="B88" s="161"/>
      <c r="C88" s="161"/>
      <c r="D88" s="161"/>
      <c r="E88" s="162"/>
      <c r="F88" s="163" t="s">
        <v>2</v>
      </c>
      <c r="G88" s="164"/>
      <c r="H88" s="20">
        <f>SUM(H6:H86)</f>
        <v>0</v>
      </c>
      <c r="I88" s="21">
        <f>SUM(I6:I86)</f>
        <v>0</v>
      </c>
      <c r="J88" s="88">
        <f>SUM(J6:J86)</f>
        <v>0</v>
      </c>
    </row>
  </sheetData>
  <sheetProtection sheet="1" objects="1" scenarios="1"/>
  <mergeCells count="94">
    <mergeCell ref="C86:G86"/>
    <mergeCell ref="A87:H87"/>
    <mergeCell ref="A88:E88"/>
    <mergeCell ref="F88:G88"/>
    <mergeCell ref="C80:G80"/>
    <mergeCell ref="A81:H81"/>
    <mergeCell ref="C82:G82"/>
    <mergeCell ref="A83:H83"/>
    <mergeCell ref="C84:G84"/>
    <mergeCell ref="A85:H85"/>
    <mergeCell ref="C74:G74"/>
    <mergeCell ref="A75:H75"/>
    <mergeCell ref="C76:G76"/>
    <mergeCell ref="A77:H77"/>
    <mergeCell ref="C78:G78"/>
    <mergeCell ref="A79:H79"/>
    <mergeCell ref="C68:G68"/>
    <mergeCell ref="A69:H69"/>
    <mergeCell ref="C70:G70"/>
    <mergeCell ref="A71:H71"/>
    <mergeCell ref="C72:G72"/>
    <mergeCell ref="A73:H73"/>
    <mergeCell ref="C62:G62"/>
    <mergeCell ref="A63:H63"/>
    <mergeCell ref="C64:G64"/>
    <mergeCell ref="A65:H65"/>
    <mergeCell ref="C66:G66"/>
    <mergeCell ref="A67:H67"/>
    <mergeCell ref="C56:G56"/>
    <mergeCell ref="A57:H57"/>
    <mergeCell ref="C58:G58"/>
    <mergeCell ref="A59:H59"/>
    <mergeCell ref="C60:G60"/>
    <mergeCell ref="A61:H61"/>
    <mergeCell ref="C50:G50"/>
    <mergeCell ref="A51:H51"/>
    <mergeCell ref="C52:G52"/>
    <mergeCell ref="A53:H53"/>
    <mergeCell ref="C54:G54"/>
    <mergeCell ref="A55:H55"/>
    <mergeCell ref="C44:G44"/>
    <mergeCell ref="A45:H45"/>
    <mergeCell ref="C46:G46"/>
    <mergeCell ref="A47:H47"/>
    <mergeCell ref="C48:G48"/>
    <mergeCell ref="A49:H49"/>
    <mergeCell ref="C38:G38"/>
    <mergeCell ref="A39:H39"/>
    <mergeCell ref="C40:G40"/>
    <mergeCell ref="A41:H41"/>
    <mergeCell ref="C42:G42"/>
    <mergeCell ref="A43:H43"/>
    <mergeCell ref="C32:G32"/>
    <mergeCell ref="A33:H33"/>
    <mergeCell ref="C34:G34"/>
    <mergeCell ref="A35:H35"/>
    <mergeCell ref="C36:G36"/>
    <mergeCell ref="A37:H37"/>
    <mergeCell ref="C26:G26"/>
    <mergeCell ref="A27:H27"/>
    <mergeCell ref="C28:G28"/>
    <mergeCell ref="A29:H29"/>
    <mergeCell ref="C30:G30"/>
    <mergeCell ref="A31:H31"/>
    <mergeCell ref="C20:G20"/>
    <mergeCell ref="A21:H21"/>
    <mergeCell ref="C22:G22"/>
    <mergeCell ref="A23:H23"/>
    <mergeCell ref="C24:G24"/>
    <mergeCell ref="A25:H25"/>
    <mergeCell ref="C14:G14"/>
    <mergeCell ref="A15:H15"/>
    <mergeCell ref="C16:G16"/>
    <mergeCell ref="A17:H17"/>
    <mergeCell ref="C18:G18"/>
    <mergeCell ref="A19:H19"/>
    <mergeCell ref="C8:G8"/>
    <mergeCell ref="A9:H9"/>
    <mergeCell ref="C10:G10"/>
    <mergeCell ref="A11:H11"/>
    <mergeCell ref="C12:G12"/>
    <mergeCell ref="A13:H13"/>
    <mergeCell ref="A4:A5"/>
    <mergeCell ref="B4:B5"/>
    <mergeCell ref="C4:G5"/>
    <mergeCell ref="H4:H5"/>
    <mergeCell ref="C6:G6"/>
    <mergeCell ref="A7:H7"/>
    <mergeCell ref="A1:C1"/>
    <mergeCell ref="D1:F1"/>
    <mergeCell ref="G1:H1"/>
    <mergeCell ref="A2:C2"/>
    <mergeCell ref="D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F12"/>
  <sheetViews>
    <sheetView zoomScale="120" zoomScaleNormal="120" zoomScalePageLayoutView="0" workbookViewId="0" topLeftCell="A1">
      <selection activeCell="E11" sqref="E11"/>
    </sheetView>
  </sheetViews>
  <sheetFormatPr defaultColWidth="9.140625" defaultRowHeight="12.75"/>
  <cols>
    <col min="1" max="1" width="22.7109375" style="0" bestFit="1" customWidth="1"/>
    <col min="2" max="2" width="17.140625" style="0" customWidth="1"/>
    <col min="3" max="3" width="14.28125" style="0" customWidth="1"/>
    <col min="4" max="6" width="12.00390625" style="0" customWidth="1"/>
  </cols>
  <sheetData>
    <row r="1" spans="1:6" ht="27">
      <c r="A1" s="28"/>
      <c r="B1" s="172" t="s">
        <v>226</v>
      </c>
      <c r="C1" s="172"/>
      <c r="D1" s="172"/>
      <c r="E1" s="172"/>
      <c r="F1" s="172"/>
    </row>
    <row r="2" spans="1:6" ht="27" customHeight="1">
      <c r="A2" s="16"/>
      <c r="B2" s="169" t="s">
        <v>3</v>
      </c>
      <c r="C2" s="171"/>
      <c r="D2" s="169" t="s">
        <v>4</v>
      </c>
      <c r="E2" s="170"/>
      <c r="F2" s="171"/>
    </row>
    <row r="3" spans="1:6" ht="27">
      <c r="A3" s="16"/>
      <c r="B3" s="173" t="str">
        <f>'Budget Change #1'!A2</f>
        <v>Nelson</v>
      </c>
      <c r="C3" s="174"/>
      <c r="D3" s="173" t="str">
        <f>IF('FY 17 ORIGINAL Budget'!C2=0," ",'FY 17 ORIGINAL Budget'!C2)</f>
        <v>Team Up! </v>
      </c>
      <c r="E3" s="174"/>
      <c r="F3" s="175"/>
    </row>
    <row r="4" spans="1:6" ht="27" customHeight="1">
      <c r="A4" s="168"/>
      <c r="B4" s="176" t="s">
        <v>235</v>
      </c>
      <c r="C4" s="176" t="s">
        <v>234</v>
      </c>
      <c r="D4" s="176" t="s">
        <v>224</v>
      </c>
      <c r="E4" s="176" t="s">
        <v>240</v>
      </c>
      <c r="F4" s="176" t="s">
        <v>241</v>
      </c>
    </row>
    <row r="5" spans="1:6" ht="12.75">
      <c r="A5" s="168"/>
      <c r="B5" s="177"/>
      <c r="C5" s="177"/>
      <c r="D5" s="177"/>
      <c r="E5" s="177"/>
      <c r="F5" s="177"/>
    </row>
    <row r="6" spans="1:6" ht="16.5" customHeight="1">
      <c r="A6" s="26" t="s">
        <v>227</v>
      </c>
      <c r="B6" s="22" t="s">
        <v>233</v>
      </c>
      <c r="C6" s="23">
        <f>'FY 17 ORIGINAL Budget'!F2</f>
        <v>77026.49999999999</v>
      </c>
      <c r="D6" s="24" t="s">
        <v>233</v>
      </c>
      <c r="E6" s="24" t="s">
        <v>233</v>
      </c>
      <c r="F6" s="24" t="s">
        <v>233</v>
      </c>
    </row>
    <row r="7" spans="1:6" ht="16.5" customHeight="1">
      <c r="A7" s="26" t="s">
        <v>228</v>
      </c>
      <c r="B7" s="27" t="str">
        <f>IF('Budget Change #1'!I2=0,"-",'Budget Change #1'!I2)</f>
        <v>-</v>
      </c>
      <c r="C7" s="23" t="str">
        <f>IF('Budget Change #1'!I87=0,"-",'Budget Change #1'!G2)</f>
        <v>-</v>
      </c>
      <c r="D7" s="25" t="str">
        <f>IF('Budget Change #1'!I87=0,"-",'Budget Change #1'!J87)</f>
        <v>-</v>
      </c>
      <c r="E7" s="33">
        <f>COUNTIF('Budget Change #1'!J5:J85,"&lt;&gt;0")</f>
        <v>15</v>
      </c>
      <c r="F7" s="33" t="str">
        <f>IF(SUM('Budget Change #1'!I5:I85)=0,"-",COUNT('Budget Change #1'!B5:B85))</f>
        <v>-</v>
      </c>
    </row>
    <row r="8" spans="1:6" ht="16.5" customHeight="1">
      <c r="A8" s="26" t="s">
        <v>229</v>
      </c>
      <c r="B8" s="27" t="str">
        <f>IF('Budget Change #2'!I2=0,"-",'Budget Change #2'!I2)</f>
        <v>-</v>
      </c>
      <c r="C8" s="23" t="str">
        <f>IF('Budget Change #2'!I88=0,"-",'Budget Change #2'!G2)</f>
        <v>-</v>
      </c>
      <c r="D8" s="25" t="str">
        <f>IF('Budget Change #2'!I88=0,"-",'Budget Change #2'!J88)</f>
        <v>-</v>
      </c>
      <c r="E8" s="33">
        <f>COUNTIF('Budget Change #2'!J6:J86,"&lt;&gt;0")</f>
        <v>0</v>
      </c>
      <c r="F8" s="33" t="str">
        <f>IF(SUM('Budget Change #2'!I6:I86)=0,"-",COUNT('Budget Change #2'!B6:B86))</f>
        <v>-</v>
      </c>
    </row>
    <row r="9" spans="1:6" ht="16.5" customHeight="1">
      <c r="A9" s="26" t="s">
        <v>230</v>
      </c>
      <c r="B9" s="27" t="str">
        <f>IF('Budget Change #3'!I2=0,"-",'Budget Change #3'!I2)</f>
        <v>-</v>
      </c>
      <c r="C9" s="23" t="str">
        <f>IF('Budget Change #3'!I88=0,"-",'Budget Change #3'!G2)</f>
        <v>-</v>
      </c>
      <c r="D9" s="25" t="str">
        <f>IF('Budget Change #3'!I88=0,"-",'Budget Change #3'!J88)</f>
        <v>-</v>
      </c>
      <c r="E9" s="33">
        <f>COUNTIF('Budget Change #3'!J6:J86,"&lt;&gt;0")</f>
        <v>0</v>
      </c>
      <c r="F9" s="33" t="str">
        <f>IF(SUM('Budget Change #3'!I6:I86)=0,"-",COUNT('Budget Change #3'!B6:B86))</f>
        <v>-</v>
      </c>
    </row>
    <row r="10" spans="1:6" ht="16.5" customHeight="1">
      <c r="A10" s="26" t="s">
        <v>231</v>
      </c>
      <c r="B10" s="27" t="str">
        <f>IF('Budget Change #4'!I2=0,"-",'Budget Change #4'!I2)</f>
        <v>-</v>
      </c>
      <c r="C10" s="23" t="str">
        <f>IF('Budget Change #4'!I88=0,"-",'Budget Change #4'!G2)</f>
        <v>-</v>
      </c>
      <c r="D10" s="25" t="str">
        <f>IF('Budget Change #4'!I88=0,"-",'Budget Change #4'!J88)</f>
        <v>-</v>
      </c>
      <c r="E10" s="33">
        <f>COUNTIF('Budget Change #4'!J6:J86,"&lt;&gt;0")</f>
        <v>0</v>
      </c>
      <c r="F10" s="33" t="str">
        <f>IF(SUM('Budget Change #4'!I6:I86)=0,"-",COUNT('Budget Change #4'!B6:B86))</f>
        <v>-</v>
      </c>
    </row>
    <row r="11" spans="1:6" ht="16.5" customHeight="1">
      <c r="A11" s="26" t="s">
        <v>232</v>
      </c>
      <c r="B11" s="27" t="str">
        <f>IF('Budget Change #5'!I2=0,"-",'Budget Change #5'!I2)</f>
        <v>-</v>
      </c>
      <c r="C11" s="23" t="str">
        <f>IF('Budget Change #5'!I88=0,"-",'Budget Change #5'!G2)</f>
        <v>-</v>
      </c>
      <c r="D11" s="25" t="str">
        <f>IF('Budget Change #5'!I88=0,"-",'Budget Change #5'!J88)</f>
        <v>-</v>
      </c>
      <c r="E11" s="33">
        <f>COUNTIF('Budget Change #5'!J6:J86,"&lt;&gt;0")</f>
        <v>0</v>
      </c>
      <c r="F11" s="33" t="str">
        <f>IF(SUM('Budget Change #5'!I6:I86)=0,"-",COUNT('Budget Change #5'!B6:B86))</f>
        <v>-</v>
      </c>
    </row>
    <row r="12" spans="1:6" ht="16.5" customHeight="1">
      <c r="A12" s="26" t="s">
        <v>251</v>
      </c>
      <c r="B12" s="27" t="str">
        <f>IF('Budget Change #6'!I3=0,"-",'Budget Change #6'!I3)</f>
        <v>-</v>
      </c>
      <c r="C12" s="23" t="str">
        <f>IF('Budget Change #6'!I89=0,"-",'Budget Change #6'!G3)</f>
        <v>-</v>
      </c>
      <c r="D12" s="25" t="str">
        <f>IF('Budget Change #6'!I89=0,"-",'Budget Change #6'!J89)</f>
        <v>-</v>
      </c>
      <c r="E12" s="33">
        <f>COUNTIF('Budget Change #6'!J7:J87,"&lt;&gt;0")</f>
        <v>0</v>
      </c>
      <c r="F12" s="33" t="str">
        <f>IF(SUM('Budget Change #6'!I7:I87)=0,"-",COUNT('Budget Change #6'!B7:B87))</f>
        <v>-</v>
      </c>
    </row>
    <row r="13" ht="16.5" customHeight="1"/>
    <row r="14" ht="16.5" customHeight="1"/>
  </sheetData>
  <sheetProtection password="CC26" sheet="1" selectLockedCells="1"/>
  <mergeCells count="11">
    <mergeCell ref="B4:B5"/>
    <mergeCell ref="A4:A5"/>
    <mergeCell ref="D2:F2"/>
    <mergeCell ref="B1:F1"/>
    <mergeCell ref="B2:C2"/>
    <mergeCell ref="B3:C3"/>
    <mergeCell ref="D3:F3"/>
    <mergeCell ref="E4:E5"/>
    <mergeCell ref="F4:F5"/>
    <mergeCell ref="D4:D5"/>
    <mergeCell ref="C4:C5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B21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9.140625" style="5" customWidth="1"/>
    <col min="2" max="2" width="61.8515625" style="1" customWidth="1"/>
  </cols>
  <sheetData>
    <row r="1" spans="1:2" ht="12.75">
      <c r="A1" s="3" t="s">
        <v>132</v>
      </c>
      <c r="B1" s="2" t="s">
        <v>133</v>
      </c>
    </row>
    <row r="2" ht="12.75">
      <c r="A2" s="4">
        <v>0</v>
      </c>
    </row>
    <row r="3" spans="1:2" ht="12.75">
      <c r="A3" s="4">
        <v>110</v>
      </c>
      <c r="B3" s="1" t="s">
        <v>5</v>
      </c>
    </row>
    <row r="4" spans="1:2" ht="12.75">
      <c r="A4" s="4" t="s">
        <v>147</v>
      </c>
      <c r="B4" s="1" t="s">
        <v>148</v>
      </c>
    </row>
    <row r="5" spans="1:2" ht="12.75">
      <c r="A5" s="4">
        <v>111</v>
      </c>
      <c r="B5" s="1" t="s">
        <v>6</v>
      </c>
    </row>
    <row r="6" spans="1:2" ht="12.75">
      <c r="A6" s="4">
        <v>112</v>
      </c>
      <c r="B6" s="1" t="s">
        <v>7</v>
      </c>
    </row>
    <row r="7" spans="1:2" ht="12.75">
      <c r="A7" s="4">
        <v>113</v>
      </c>
      <c r="B7" s="1" t="s">
        <v>8</v>
      </c>
    </row>
    <row r="8" spans="1:2" ht="12.75">
      <c r="A8" s="4">
        <v>114</v>
      </c>
      <c r="B8" s="1" t="s">
        <v>9</v>
      </c>
    </row>
    <row r="9" spans="1:2" ht="12.75">
      <c r="A9" s="4">
        <v>120</v>
      </c>
      <c r="B9" s="1" t="s">
        <v>10</v>
      </c>
    </row>
    <row r="10" spans="1:2" ht="12.75">
      <c r="A10" s="4">
        <v>130</v>
      </c>
      <c r="B10" s="1" t="s">
        <v>11</v>
      </c>
    </row>
    <row r="11" spans="1:2" ht="12.75">
      <c r="A11" s="4" t="s">
        <v>134</v>
      </c>
      <c r="B11" s="1" t="s">
        <v>149</v>
      </c>
    </row>
    <row r="12" spans="1:2" ht="12.75">
      <c r="A12" s="4">
        <v>131</v>
      </c>
      <c r="B12" s="1" t="s">
        <v>12</v>
      </c>
    </row>
    <row r="13" spans="1:2" ht="12.75">
      <c r="A13" s="4" t="s">
        <v>135</v>
      </c>
      <c r="B13" s="6" t="s">
        <v>222</v>
      </c>
    </row>
    <row r="14" spans="1:2" ht="12.75">
      <c r="A14" s="4">
        <v>140</v>
      </c>
      <c r="B14" s="1" t="s">
        <v>13</v>
      </c>
    </row>
    <row r="15" spans="1:2" ht="12.75">
      <c r="A15" s="4">
        <v>150</v>
      </c>
      <c r="B15" s="1" t="s">
        <v>14</v>
      </c>
    </row>
    <row r="16" spans="1:2" ht="12.75">
      <c r="A16" s="4">
        <v>160</v>
      </c>
      <c r="B16" s="1" t="s">
        <v>15</v>
      </c>
    </row>
    <row r="17" spans="1:2" ht="12.75">
      <c r="A17" s="4">
        <v>170</v>
      </c>
      <c r="B17" s="1" t="s">
        <v>16</v>
      </c>
    </row>
    <row r="18" spans="1:2" ht="12.75">
      <c r="A18" s="4">
        <v>190</v>
      </c>
      <c r="B18" s="1" t="s">
        <v>17</v>
      </c>
    </row>
    <row r="19" spans="1:2" ht="12.75">
      <c r="A19" s="4">
        <v>210</v>
      </c>
      <c r="B19" s="1" t="s">
        <v>18</v>
      </c>
    </row>
    <row r="20" spans="1:2" ht="12.75">
      <c r="A20" s="4">
        <v>211</v>
      </c>
      <c r="B20" s="1" t="s">
        <v>19</v>
      </c>
    </row>
    <row r="21" spans="1:2" ht="12.75">
      <c r="A21" s="4">
        <v>212</v>
      </c>
      <c r="B21" s="1" t="s">
        <v>20</v>
      </c>
    </row>
    <row r="22" spans="1:2" ht="12.75">
      <c r="A22" s="4">
        <v>213</v>
      </c>
      <c r="B22" s="1" t="s">
        <v>21</v>
      </c>
    </row>
    <row r="23" spans="1:2" ht="12.75">
      <c r="A23" s="4">
        <v>214</v>
      </c>
      <c r="B23" s="1" t="s">
        <v>22</v>
      </c>
    </row>
    <row r="24" spans="1:2" ht="12.75">
      <c r="A24" s="4">
        <v>215</v>
      </c>
      <c r="B24" s="1" t="s">
        <v>23</v>
      </c>
    </row>
    <row r="25" spans="1:2" ht="12.75">
      <c r="A25" s="4">
        <v>216</v>
      </c>
      <c r="B25" s="1" t="s">
        <v>150</v>
      </c>
    </row>
    <row r="26" spans="1:2" ht="12.75">
      <c r="A26" s="4">
        <v>219</v>
      </c>
      <c r="B26" s="1" t="s">
        <v>24</v>
      </c>
    </row>
    <row r="27" spans="1:2" ht="12.75">
      <c r="A27" s="4">
        <v>220</v>
      </c>
      <c r="B27" s="1" t="s">
        <v>215</v>
      </c>
    </row>
    <row r="28" spans="1:2" ht="12.75">
      <c r="A28" s="4">
        <v>221</v>
      </c>
      <c r="B28" s="1" t="s">
        <v>25</v>
      </c>
    </row>
    <row r="29" spans="1:2" ht="12.75">
      <c r="A29" s="4">
        <v>222</v>
      </c>
      <c r="B29" s="1" t="s">
        <v>26</v>
      </c>
    </row>
    <row r="30" spans="1:2" ht="12.75">
      <c r="A30" s="4">
        <v>230</v>
      </c>
      <c r="B30" s="1" t="s">
        <v>216</v>
      </c>
    </row>
    <row r="31" spans="1:2" s="10" customFormat="1" ht="12.75">
      <c r="A31" s="8">
        <v>231</v>
      </c>
      <c r="B31" s="9" t="s">
        <v>220</v>
      </c>
    </row>
    <row r="32" spans="1:2" ht="12.75">
      <c r="A32" s="4">
        <v>232</v>
      </c>
      <c r="B32" s="1" t="s">
        <v>27</v>
      </c>
    </row>
    <row r="33" spans="1:2" ht="12.75">
      <c r="A33" s="4">
        <v>233</v>
      </c>
      <c r="B33" s="1" t="s">
        <v>151</v>
      </c>
    </row>
    <row r="34" spans="1:2" ht="12.75">
      <c r="A34" s="4">
        <v>240</v>
      </c>
      <c r="B34" s="1" t="s">
        <v>28</v>
      </c>
    </row>
    <row r="35" spans="1:2" ht="12.75">
      <c r="A35" s="4">
        <v>250</v>
      </c>
      <c r="B35" s="1" t="s">
        <v>217</v>
      </c>
    </row>
    <row r="36" spans="1:2" ht="12.75">
      <c r="A36" s="4">
        <v>251</v>
      </c>
      <c r="B36" s="1" t="s">
        <v>29</v>
      </c>
    </row>
    <row r="37" spans="1:2" ht="12.75">
      <c r="A37" s="4">
        <v>253</v>
      </c>
      <c r="B37" s="1" t="s">
        <v>30</v>
      </c>
    </row>
    <row r="38" spans="1:2" ht="12.75">
      <c r="A38" s="4">
        <v>260</v>
      </c>
      <c r="B38" s="1" t="s">
        <v>137</v>
      </c>
    </row>
    <row r="39" spans="1:2" ht="12.75">
      <c r="A39" s="4">
        <v>270</v>
      </c>
      <c r="B39" s="1" t="s">
        <v>139</v>
      </c>
    </row>
    <row r="40" spans="1:2" ht="12.75">
      <c r="A40" s="4">
        <v>280</v>
      </c>
      <c r="B40" s="1" t="s">
        <v>140</v>
      </c>
    </row>
    <row r="41" spans="1:2" ht="12.75">
      <c r="A41" s="4">
        <v>290</v>
      </c>
      <c r="B41" s="1" t="s">
        <v>31</v>
      </c>
    </row>
    <row r="42" spans="1:2" ht="12.75">
      <c r="A42" s="4">
        <v>291</v>
      </c>
      <c r="B42" s="1" t="s">
        <v>32</v>
      </c>
    </row>
    <row r="43" spans="1:2" ht="12.75">
      <c r="A43" s="4">
        <v>292</v>
      </c>
      <c r="B43" s="1" t="s">
        <v>33</v>
      </c>
    </row>
    <row r="44" spans="1:2" ht="12.75">
      <c r="A44" s="4">
        <v>293</v>
      </c>
      <c r="B44" s="1" t="s">
        <v>152</v>
      </c>
    </row>
    <row r="45" spans="1:2" ht="12.75">
      <c r="A45" s="4">
        <v>294</v>
      </c>
      <c r="B45" s="1" t="s">
        <v>153</v>
      </c>
    </row>
    <row r="46" spans="1:2" ht="12.75">
      <c r="A46" s="4">
        <v>295</v>
      </c>
      <c r="B46" s="1" t="s">
        <v>154</v>
      </c>
    </row>
    <row r="47" spans="1:2" ht="12.75">
      <c r="A47" s="4">
        <v>296</v>
      </c>
      <c r="B47" s="1" t="s">
        <v>155</v>
      </c>
    </row>
    <row r="48" spans="1:2" ht="12.75">
      <c r="A48" s="4">
        <v>297</v>
      </c>
      <c r="B48" s="1" t="s">
        <v>156</v>
      </c>
    </row>
    <row r="49" spans="1:2" ht="12.75">
      <c r="A49" s="4">
        <v>298</v>
      </c>
      <c r="B49" s="1" t="s">
        <v>34</v>
      </c>
    </row>
    <row r="50" spans="1:2" ht="12.75">
      <c r="A50" s="4">
        <v>299</v>
      </c>
      <c r="B50" s="1" t="s">
        <v>31</v>
      </c>
    </row>
    <row r="51" spans="1:2" ht="12.75">
      <c r="A51" s="4">
        <v>311</v>
      </c>
      <c r="B51" s="1" t="s">
        <v>157</v>
      </c>
    </row>
    <row r="52" spans="1:2" ht="12.75">
      <c r="A52" s="4">
        <v>312</v>
      </c>
      <c r="B52" s="1" t="s">
        <v>35</v>
      </c>
    </row>
    <row r="53" spans="1:2" ht="12.75">
      <c r="A53" s="4">
        <v>319</v>
      </c>
      <c r="B53" s="1" t="s">
        <v>36</v>
      </c>
    </row>
    <row r="54" spans="1:2" ht="12.75">
      <c r="A54" s="4">
        <v>321</v>
      </c>
      <c r="B54" s="1" t="s">
        <v>37</v>
      </c>
    </row>
    <row r="55" spans="1:2" ht="12.75">
      <c r="A55" s="4">
        <v>322</v>
      </c>
      <c r="B55" s="1" t="s">
        <v>38</v>
      </c>
    </row>
    <row r="56" spans="1:2" ht="12.75">
      <c r="A56" s="4">
        <v>335</v>
      </c>
      <c r="B56" s="1" t="s">
        <v>39</v>
      </c>
    </row>
    <row r="57" spans="1:2" ht="12.75">
      <c r="A57" s="4">
        <v>338</v>
      </c>
      <c r="B57" s="1" t="s">
        <v>158</v>
      </c>
    </row>
    <row r="58" spans="1:2" ht="12.75">
      <c r="A58" s="4">
        <v>339</v>
      </c>
      <c r="B58" s="1" t="s">
        <v>159</v>
      </c>
    </row>
    <row r="59" spans="1:2" ht="12.75">
      <c r="A59" s="4">
        <v>341</v>
      </c>
      <c r="B59" s="1" t="s">
        <v>218</v>
      </c>
    </row>
    <row r="60" spans="1:2" ht="12.75">
      <c r="A60" s="4">
        <v>342</v>
      </c>
      <c r="B60" s="1" t="s">
        <v>219</v>
      </c>
    </row>
    <row r="61" spans="1:2" ht="12.75">
      <c r="A61" s="4">
        <v>343</v>
      </c>
      <c r="B61" s="1" t="s">
        <v>160</v>
      </c>
    </row>
    <row r="62" spans="1:2" ht="12.75">
      <c r="A62" s="4">
        <v>344</v>
      </c>
      <c r="B62" s="1" t="s">
        <v>161</v>
      </c>
    </row>
    <row r="63" spans="1:2" ht="12.75">
      <c r="A63" s="4">
        <v>345</v>
      </c>
      <c r="B63" s="1" t="s">
        <v>162</v>
      </c>
    </row>
    <row r="64" spans="1:2" ht="12.75">
      <c r="A64" s="4">
        <v>346</v>
      </c>
      <c r="B64" s="1" t="s">
        <v>163</v>
      </c>
    </row>
    <row r="65" spans="1:2" ht="12.75">
      <c r="A65" s="4">
        <v>347</v>
      </c>
      <c r="B65" s="1" t="s">
        <v>164</v>
      </c>
    </row>
    <row r="66" spans="1:2" ht="12.75">
      <c r="A66" s="4">
        <v>349</v>
      </c>
      <c r="B66" s="1" t="s">
        <v>165</v>
      </c>
    </row>
    <row r="67" spans="1:2" ht="12.75">
      <c r="A67" s="4">
        <v>351</v>
      </c>
      <c r="B67" s="1" t="s">
        <v>166</v>
      </c>
    </row>
    <row r="68" spans="1:2" ht="12.75">
      <c r="A68" s="4">
        <v>352</v>
      </c>
      <c r="B68" s="1" t="s">
        <v>167</v>
      </c>
    </row>
    <row r="69" spans="1:2" ht="12.75">
      <c r="A69" s="4">
        <v>411</v>
      </c>
      <c r="B69" s="1" t="s">
        <v>168</v>
      </c>
    </row>
    <row r="70" spans="1:2" ht="12.75">
      <c r="A70" s="4">
        <v>413</v>
      </c>
      <c r="B70" s="1" t="s">
        <v>169</v>
      </c>
    </row>
    <row r="71" spans="1:2" ht="12.75">
      <c r="A71" s="4">
        <v>419</v>
      </c>
      <c r="B71" s="1" t="s">
        <v>170</v>
      </c>
    </row>
    <row r="72" spans="1:2" ht="12.75">
      <c r="A72" s="4">
        <v>421</v>
      </c>
      <c r="B72" s="1" t="s">
        <v>40</v>
      </c>
    </row>
    <row r="73" spans="1:2" ht="12.75">
      <c r="A73" s="4">
        <v>422</v>
      </c>
      <c r="B73" s="1" t="s">
        <v>41</v>
      </c>
    </row>
    <row r="74" spans="1:2" ht="12.75">
      <c r="A74" s="4">
        <v>423</v>
      </c>
      <c r="B74" s="1" t="s">
        <v>42</v>
      </c>
    </row>
    <row r="75" spans="1:2" ht="12.75">
      <c r="A75" s="4">
        <v>424</v>
      </c>
      <c r="B75" s="1" t="s">
        <v>43</v>
      </c>
    </row>
    <row r="76" spans="1:2" ht="12.75">
      <c r="A76" s="4">
        <v>425</v>
      </c>
      <c r="B76" s="1" t="s">
        <v>44</v>
      </c>
    </row>
    <row r="77" spans="1:2" ht="12.75">
      <c r="A77" s="4">
        <v>426</v>
      </c>
      <c r="B77" s="1" t="s">
        <v>171</v>
      </c>
    </row>
    <row r="78" spans="1:2" ht="12.75">
      <c r="A78" s="4">
        <v>429</v>
      </c>
      <c r="B78" s="1" t="s">
        <v>45</v>
      </c>
    </row>
    <row r="79" spans="1:2" ht="12.75">
      <c r="A79" s="4">
        <v>431</v>
      </c>
      <c r="B79" s="1" t="s">
        <v>172</v>
      </c>
    </row>
    <row r="80" spans="1:2" ht="12.75">
      <c r="A80" s="4">
        <v>432</v>
      </c>
      <c r="B80" s="1" t="s">
        <v>173</v>
      </c>
    </row>
    <row r="81" spans="1:2" ht="12.75">
      <c r="A81" s="4">
        <v>433</v>
      </c>
      <c r="B81" s="1" t="s">
        <v>46</v>
      </c>
    </row>
    <row r="82" spans="1:2" ht="12.75">
      <c r="A82" s="4">
        <v>434</v>
      </c>
      <c r="B82" s="1" t="s">
        <v>174</v>
      </c>
    </row>
    <row r="83" spans="1:2" ht="12.75">
      <c r="A83" s="4">
        <v>435</v>
      </c>
      <c r="B83" s="1" t="s">
        <v>47</v>
      </c>
    </row>
    <row r="84" spans="1:2" ht="12.75">
      <c r="A84" s="4">
        <v>436</v>
      </c>
      <c r="B84" s="1" t="s">
        <v>48</v>
      </c>
    </row>
    <row r="85" spans="1:2" ht="12.75">
      <c r="A85" s="4">
        <v>437</v>
      </c>
      <c r="B85" s="1" t="s">
        <v>49</v>
      </c>
    </row>
    <row r="86" spans="1:2" ht="12.75">
      <c r="A86" s="4">
        <v>438</v>
      </c>
      <c r="B86" s="1" t="s">
        <v>50</v>
      </c>
    </row>
    <row r="87" spans="1:2" ht="12.75">
      <c r="A87" s="4">
        <v>439</v>
      </c>
      <c r="B87" s="1" t="s">
        <v>51</v>
      </c>
    </row>
    <row r="88" spans="1:2" ht="12.75">
      <c r="A88" s="4">
        <v>441</v>
      </c>
      <c r="B88" s="1" t="s">
        <v>52</v>
      </c>
    </row>
    <row r="89" spans="1:2" ht="12.75">
      <c r="A89" s="4">
        <v>442</v>
      </c>
      <c r="B89" s="1" t="s">
        <v>53</v>
      </c>
    </row>
    <row r="90" spans="1:2" ht="12.75">
      <c r="A90" s="4">
        <v>443</v>
      </c>
      <c r="B90" s="1" t="s">
        <v>175</v>
      </c>
    </row>
    <row r="91" spans="1:2" ht="12.75">
      <c r="A91" s="4">
        <v>444</v>
      </c>
      <c r="B91" s="1" t="s">
        <v>176</v>
      </c>
    </row>
    <row r="92" spans="1:2" ht="12.75">
      <c r="A92" s="4">
        <v>445</v>
      </c>
      <c r="B92" s="1" t="s">
        <v>54</v>
      </c>
    </row>
    <row r="93" spans="1:2" ht="12.75">
      <c r="A93" s="4">
        <v>446</v>
      </c>
      <c r="B93" s="1" t="s">
        <v>55</v>
      </c>
    </row>
    <row r="94" spans="1:2" ht="12.75">
      <c r="A94" s="4">
        <v>447</v>
      </c>
      <c r="B94" s="1" t="s">
        <v>56</v>
      </c>
    </row>
    <row r="95" spans="1:2" ht="12.75">
      <c r="A95" s="4">
        <v>449</v>
      </c>
      <c r="B95" s="1" t="s">
        <v>177</v>
      </c>
    </row>
    <row r="96" spans="1:2" ht="12.75">
      <c r="A96" s="4">
        <v>450</v>
      </c>
      <c r="B96" s="1" t="s">
        <v>57</v>
      </c>
    </row>
    <row r="97" spans="1:2" ht="12.75">
      <c r="A97" s="4">
        <v>452</v>
      </c>
      <c r="B97" s="1" t="s">
        <v>58</v>
      </c>
    </row>
    <row r="98" spans="1:2" ht="12.75">
      <c r="A98" s="4">
        <v>453</v>
      </c>
      <c r="B98" s="1" t="s">
        <v>59</v>
      </c>
    </row>
    <row r="99" spans="1:2" ht="12.75">
      <c r="A99" s="4">
        <v>455</v>
      </c>
      <c r="B99" s="1" t="s">
        <v>141</v>
      </c>
    </row>
    <row r="100" spans="1:2" ht="12.75">
      <c r="A100" s="4">
        <v>456</v>
      </c>
      <c r="B100" s="1" t="s">
        <v>142</v>
      </c>
    </row>
    <row r="101" spans="1:2" ht="12.75">
      <c r="A101" s="4">
        <v>457</v>
      </c>
      <c r="B101" s="1" t="s">
        <v>143</v>
      </c>
    </row>
    <row r="102" spans="1:2" ht="12.75">
      <c r="A102" s="4">
        <v>459</v>
      </c>
      <c r="B102" s="1" t="s">
        <v>144</v>
      </c>
    </row>
    <row r="103" spans="1:2" ht="12.75">
      <c r="A103" s="4">
        <v>490</v>
      </c>
      <c r="B103" s="1" t="s">
        <v>60</v>
      </c>
    </row>
    <row r="104" spans="1:2" ht="12.75">
      <c r="A104" s="4">
        <v>491</v>
      </c>
      <c r="B104" s="1" t="s">
        <v>61</v>
      </c>
    </row>
    <row r="105" spans="1:2" ht="12.75">
      <c r="A105" s="4">
        <v>492</v>
      </c>
      <c r="B105" s="1" t="s">
        <v>178</v>
      </c>
    </row>
    <row r="106" spans="1:2" ht="12.75">
      <c r="A106" s="4">
        <v>498</v>
      </c>
      <c r="B106" s="1" t="s">
        <v>179</v>
      </c>
    </row>
    <row r="107" spans="1:2" ht="12.75">
      <c r="A107" s="4">
        <v>511</v>
      </c>
      <c r="B107" s="1" t="s">
        <v>180</v>
      </c>
    </row>
    <row r="108" spans="1:2" ht="12.75">
      <c r="A108" s="4">
        <v>512</v>
      </c>
      <c r="B108" s="1" t="s">
        <v>181</v>
      </c>
    </row>
    <row r="109" spans="1:2" ht="12.75">
      <c r="A109" s="4">
        <v>513</v>
      </c>
      <c r="B109" s="1" t="s">
        <v>62</v>
      </c>
    </row>
    <row r="110" spans="1:2" ht="12.75">
      <c r="A110" s="4">
        <v>514</v>
      </c>
      <c r="B110" s="1" t="s">
        <v>63</v>
      </c>
    </row>
    <row r="111" spans="1:2" ht="12.75">
      <c r="A111" s="4">
        <v>515</v>
      </c>
      <c r="B111" s="1" t="s">
        <v>64</v>
      </c>
    </row>
    <row r="112" spans="1:2" ht="12.75">
      <c r="A112" s="4">
        <v>519</v>
      </c>
      <c r="B112" s="1" t="s">
        <v>182</v>
      </c>
    </row>
    <row r="113" spans="1:2" ht="12.75">
      <c r="A113" s="4">
        <v>521</v>
      </c>
      <c r="B113" s="1" t="s">
        <v>65</v>
      </c>
    </row>
    <row r="114" spans="1:2" ht="12.75">
      <c r="A114" s="4">
        <v>522</v>
      </c>
      <c r="B114" s="1" t="s">
        <v>66</v>
      </c>
    </row>
    <row r="115" spans="1:2" ht="12.75">
      <c r="A115" s="4">
        <v>523</v>
      </c>
      <c r="B115" s="1" t="s">
        <v>183</v>
      </c>
    </row>
    <row r="116" spans="1:2" ht="12.75">
      <c r="A116" s="4">
        <v>524</v>
      </c>
      <c r="B116" s="1" t="s">
        <v>67</v>
      </c>
    </row>
    <row r="117" spans="1:2" ht="12.75">
      <c r="A117" s="4">
        <v>525</v>
      </c>
      <c r="B117" s="1" t="s">
        <v>68</v>
      </c>
    </row>
    <row r="118" spans="1:2" ht="12.75">
      <c r="A118" s="4">
        <v>526</v>
      </c>
      <c r="B118" s="1" t="s">
        <v>69</v>
      </c>
    </row>
    <row r="119" spans="1:2" ht="12.75">
      <c r="A119" s="4">
        <v>527</v>
      </c>
      <c r="B119" s="1" t="s">
        <v>130</v>
      </c>
    </row>
    <row r="120" spans="1:2" ht="12.75">
      <c r="A120" s="4">
        <v>529</v>
      </c>
      <c r="B120" s="1" t="s">
        <v>70</v>
      </c>
    </row>
    <row r="121" spans="1:2" ht="12.75">
      <c r="A121" s="4">
        <v>531</v>
      </c>
      <c r="B121" s="1" t="s">
        <v>71</v>
      </c>
    </row>
    <row r="122" spans="1:2" ht="12.75">
      <c r="A122" s="4">
        <v>532</v>
      </c>
      <c r="B122" s="1" t="s">
        <v>72</v>
      </c>
    </row>
    <row r="123" spans="1:2" ht="12.75">
      <c r="A123" s="4">
        <v>533</v>
      </c>
      <c r="B123" s="1" t="s">
        <v>73</v>
      </c>
    </row>
    <row r="124" spans="1:2" ht="12.75">
      <c r="A124" s="4">
        <v>534</v>
      </c>
      <c r="B124" s="1" t="s">
        <v>74</v>
      </c>
    </row>
    <row r="125" spans="1:2" ht="12.75">
      <c r="A125" s="4">
        <v>535</v>
      </c>
      <c r="B125" s="1" t="s">
        <v>75</v>
      </c>
    </row>
    <row r="126" spans="1:2" ht="12.75">
      <c r="A126" s="4">
        <v>536</v>
      </c>
      <c r="B126" s="1" t="s">
        <v>76</v>
      </c>
    </row>
    <row r="127" spans="1:2" ht="12.75">
      <c r="A127" s="4">
        <v>537</v>
      </c>
      <c r="B127" s="1" t="s">
        <v>184</v>
      </c>
    </row>
    <row r="128" spans="1:2" ht="12.75">
      <c r="A128" s="4">
        <v>538</v>
      </c>
      <c r="B128" s="1" t="s">
        <v>185</v>
      </c>
    </row>
    <row r="129" spans="1:2" ht="12.75">
      <c r="A129" s="4">
        <v>539</v>
      </c>
      <c r="B129" s="1" t="s">
        <v>77</v>
      </c>
    </row>
    <row r="130" spans="1:2" ht="12.75">
      <c r="A130" s="4">
        <v>541</v>
      </c>
      <c r="B130" s="1" t="s">
        <v>186</v>
      </c>
    </row>
    <row r="131" spans="1:2" ht="12.75">
      <c r="A131" s="4">
        <v>542</v>
      </c>
      <c r="B131" s="1" t="s">
        <v>187</v>
      </c>
    </row>
    <row r="132" spans="1:2" ht="12.75">
      <c r="A132" s="4">
        <v>549</v>
      </c>
      <c r="B132" s="1" t="s">
        <v>78</v>
      </c>
    </row>
    <row r="133" spans="1:2" ht="12.75">
      <c r="A133" s="4">
        <v>552</v>
      </c>
      <c r="B133" s="1" t="s">
        <v>79</v>
      </c>
    </row>
    <row r="134" spans="1:2" ht="12.75">
      <c r="A134" s="4">
        <v>553</v>
      </c>
      <c r="B134" s="1" t="s">
        <v>80</v>
      </c>
    </row>
    <row r="135" spans="1:2" ht="12.75">
      <c r="A135" s="4">
        <v>555</v>
      </c>
      <c r="B135" s="1" t="s">
        <v>81</v>
      </c>
    </row>
    <row r="136" spans="1:2" ht="12.75">
      <c r="A136" s="4">
        <v>559</v>
      </c>
      <c r="B136" s="1" t="s">
        <v>82</v>
      </c>
    </row>
    <row r="137" spans="1:2" ht="12.75">
      <c r="A137" s="4">
        <v>561</v>
      </c>
      <c r="B137" s="1" t="s">
        <v>83</v>
      </c>
    </row>
    <row r="138" spans="1:2" ht="12.75">
      <c r="A138" s="4">
        <v>562</v>
      </c>
      <c r="B138" s="1" t="s">
        <v>84</v>
      </c>
    </row>
    <row r="139" spans="1:2" ht="12.75">
      <c r="A139" s="4">
        <v>563</v>
      </c>
      <c r="B139" s="1" t="s">
        <v>138</v>
      </c>
    </row>
    <row r="140" spans="1:2" ht="12.75">
      <c r="A140" s="4">
        <v>564</v>
      </c>
      <c r="B140" s="1" t="s">
        <v>85</v>
      </c>
    </row>
    <row r="141" spans="1:2" ht="12.75">
      <c r="A141" s="4">
        <v>565</v>
      </c>
      <c r="B141" s="1" t="s">
        <v>188</v>
      </c>
    </row>
    <row r="142" spans="1:2" ht="12.75">
      <c r="A142" s="4">
        <v>569</v>
      </c>
      <c r="B142" s="1" t="s">
        <v>86</v>
      </c>
    </row>
    <row r="143" spans="1:2" ht="12.75">
      <c r="A143" s="4">
        <v>580</v>
      </c>
      <c r="B143" s="1" t="s">
        <v>214</v>
      </c>
    </row>
    <row r="144" spans="1:2" ht="12.75">
      <c r="A144" s="4">
        <v>581</v>
      </c>
      <c r="B144" s="1" t="s">
        <v>87</v>
      </c>
    </row>
    <row r="145" spans="1:2" ht="12.75">
      <c r="A145" s="4">
        <v>582</v>
      </c>
      <c r="B145" s="1" t="s">
        <v>88</v>
      </c>
    </row>
    <row r="146" spans="1:2" ht="12.75">
      <c r="A146" s="4">
        <v>583</v>
      </c>
      <c r="B146" s="1" t="s">
        <v>89</v>
      </c>
    </row>
    <row r="147" spans="1:2" ht="12.75">
      <c r="A147" s="4">
        <v>584</v>
      </c>
      <c r="B147" s="1" t="s">
        <v>90</v>
      </c>
    </row>
    <row r="148" spans="1:2" ht="12.75">
      <c r="A148" s="4">
        <v>585</v>
      </c>
      <c r="B148" s="1" t="s">
        <v>189</v>
      </c>
    </row>
    <row r="149" spans="1:2" ht="12.75">
      <c r="A149" s="4">
        <v>586</v>
      </c>
      <c r="B149" s="1" t="s">
        <v>190</v>
      </c>
    </row>
    <row r="150" spans="1:2" ht="12.75">
      <c r="A150" s="4">
        <v>589</v>
      </c>
      <c r="B150" s="1" t="s">
        <v>91</v>
      </c>
    </row>
    <row r="151" spans="1:2" ht="12.75">
      <c r="A151" s="4">
        <v>591</v>
      </c>
      <c r="B151" s="1" t="s">
        <v>191</v>
      </c>
    </row>
    <row r="152" spans="1:2" ht="12.75">
      <c r="A152" s="4">
        <v>592</v>
      </c>
      <c r="B152" s="1" t="s">
        <v>192</v>
      </c>
    </row>
    <row r="153" spans="1:2" ht="12.75">
      <c r="A153" s="4">
        <v>610</v>
      </c>
      <c r="B153" s="1" t="s">
        <v>193</v>
      </c>
    </row>
    <row r="154" spans="1:2" ht="12.75">
      <c r="A154" s="4">
        <v>616</v>
      </c>
      <c r="B154" s="1" t="s">
        <v>194</v>
      </c>
    </row>
    <row r="155" spans="1:2" ht="12.75">
      <c r="A155" s="4">
        <v>617</v>
      </c>
      <c r="B155" s="1" t="s">
        <v>195</v>
      </c>
    </row>
    <row r="156" spans="1:2" ht="12.75">
      <c r="A156" s="4">
        <v>621</v>
      </c>
      <c r="B156" s="1" t="s">
        <v>92</v>
      </c>
    </row>
    <row r="157" spans="1:2" ht="12.75">
      <c r="A157" s="4">
        <v>622</v>
      </c>
      <c r="B157" s="1" t="s">
        <v>93</v>
      </c>
    </row>
    <row r="158" spans="1:2" ht="12.75">
      <c r="A158" s="4">
        <v>623</v>
      </c>
      <c r="B158" s="1" t="s">
        <v>94</v>
      </c>
    </row>
    <row r="159" spans="1:2" ht="12.75">
      <c r="A159" s="4">
        <v>624</v>
      </c>
      <c r="B159" s="1" t="s">
        <v>95</v>
      </c>
    </row>
    <row r="160" spans="1:2" ht="12.75">
      <c r="A160" s="4">
        <v>625</v>
      </c>
      <c r="B160" s="1" t="s">
        <v>196</v>
      </c>
    </row>
    <row r="161" spans="1:2" ht="12.75">
      <c r="A161" s="4">
        <v>626</v>
      </c>
      <c r="B161" s="1" t="s">
        <v>96</v>
      </c>
    </row>
    <row r="162" spans="1:2" ht="12.75">
      <c r="A162" s="4">
        <v>627</v>
      </c>
      <c r="B162" s="1" t="s">
        <v>97</v>
      </c>
    </row>
    <row r="163" spans="1:2" ht="12.75">
      <c r="A163" s="4">
        <v>629</v>
      </c>
      <c r="B163" s="1" t="s">
        <v>197</v>
      </c>
    </row>
    <row r="164" spans="1:2" ht="12.75">
      <c r="A164" s="4">
        <v>630</v>
      </c>
      <c r="B164" s="1" t="s">
        <v>213</v>
      </c>
    </row>
    <row r="165" spans="1:2" ht="12.75">
      <c r="A165" s="4">
        <v>631</v>
      </c>
      <c r="B165" s="1" t="s">
        <v>99</v>
      </c>
    </row>
    <row r="166" spans="1:2" ht="12.75">
      <c r="A166" s="4">
        <v>633</v>
      </c>
      <c r="B166" s="1" t="s">
        <v>100</v>
      </c>
    </row>
    <row r="167" spans="1:2" ht="12.75">
      <c r="A167" s="4">
        <v>635</v>
      </c>
      <c r="B167" s="1" t="s">
        <v>101</v>
      </c>
    </row>
    <row r="168" spans="1:2" ht="12.75">
      <c r="A168" s="4">
        <v>636</v>
      </c>
      <c r="B168" s="1" t="s">
        <v>102</v>
      </c>
    </row>
    <row r="169" spans="1:2" ht="12.75">
      <c r="A169" s="4">
        <v>637</v>
      </c>
      <c r="B169" s="1" t="s">
        <v>103</v>
      </c>
    </row>
    <row r="170" spans="1:2" ht="12.75">
      <c r="A170" s="4">
        <v>639</v>
      </c>
      <c r="B170" s="1" t="s">
        <v>98</v>
      </c>
    </row>
    <row r="171" spans="1:2" ht="12.75">
      <c r="A171" s="4">
        <v>641</v>
      </c>
      <c r="B171" s="1" t="s">
        <v>104</v>
      </c>
    </row>
    <row r="172" spans="1:2" ht="12.75">
      <c r="A172" s="4">
        <v>642</v>
      </c>
      <c r="B172" s="1" t="s">
        <v>105</v>
      </c>
    </row>
    <row r="173" spans="1:2" ht="12.75">
      <c r="A173" s="4">
        <v>643</v>
      </c>
      <c r="B173" s="1" t="s">
        <v>106</v>
      </c>
    </row>
    <row r="174" spans="1:2" ht="12.75">
      <c r="A174" s="4">
        <v>644</v>
      </c>
      <c r="B174" s="1" t="s">
        <v>198</v>
      </c>
    </row>
    <row r="175" spans="1:2" ht="12.75">
      <c r="A175" s="4">
        <v>645</v>
      </c>
      <c r="B175" s="1" t="s">
        <v>107</v>
      </c>
    </row>
    <row r="176" spans="1:2" ht="12.75">
      <c r="A176" s="4">
        <v>647</v>
      </c>
      <c r="B176" s="1" t="s">
        <v>108</v>
      </c>
    </row>
    <row r="177" spans="1:2" ht="12.75">
      <c r="A177" s="4">
        <v>649</v>
      </c>
      <c r="B177" s="1" t="s">
        <v>109</v>
      </c>
    </row>
    <row r="178" spans="1:2" ht="12.75">
      <c r="A178" s="4">
        <v>650</v>
      </c>
      <c r="B178" s="1" t="s">
        <v>199</v>
      </c>
    </row>
    <row r="179" spans="1:2" ht="12.75">
      <c r="A179" s="4">
        <v>661</v>
      </c>
      <c r="B179" s="1" t="s">
        <v>110</v>
      </c>
    </row>
    <row r="180" spans="1:2" ht="12.75">
      <c r="A180" s="4">
        <v>662</v>
      </c>
      <c r="B180" s="1" t="s">
        <v>111</v>
      </c>
    </row>
    <row r="181" spans="1:2" ht="12.75">
      <c r="A181" s="4">
        <v>663</v>
      </c>
      <c r="B181" s="1" t="s">
        <v>112</v>
      </c>
    </row>
    <row r="182" spans="1:2" ht="12.75">
      <c r="A182" s="4">
        <v>669</v>
      </c>
      <c r="B182" s="1" t="s">
        <v>113</v>
      </c>
    </row>
    <row r="183" spans="1:2" ht="12.75">
      <c r="A183" s="4">
        <v>671</v>
      </c>
      <c r="B183" s="6" t="s">
        <v>207</v>
      </c>
    </row>
    <row r="184" spans="1:2" ht="12.75">
      <c r="A184" s="4">
        <v>672</v>
      </c>
      <c r="B184" s="6" t="s">
        <v>208</v>
      </c>
    </row>
    <row r="185" spans="1:2" ht="12.75">
      <c r="A185" s="4">
        <v>673</v>
      </c>
      <c r="B185" s="6" t="s">
        <v>209</v>
      </c>
    </row>
    <row r="186" spans="1:2" ht="12.75">
      <c r="A186" s="4">
        <v>674</v>
      </c>
      <c r="B186" s="6" t="s">
        <v>210</v>
      </c>
    </row>
    <row r="187" spans="1:2" ht="12.75">
      <c r="A187" s="4">
        <v>675</v>
      </c>
      <c r="B187" s="6" t="s">
        <v>211</v>
      </c>
    </row>
    <row r="188" spans="1:2" ht="12.75">
      <c r="A188" s="4">
        <v>676</v>
      </c>
      <c r="B188" s="6" t="s">
        <v>212</v>
      </c>
    </row>
    <row r="189" spans="1:2" ht="12.75">
      <c r="A189" s="4">
        <v>679</v>
      </c>
      <c r="B189" s="1" t="s">
        <v>114</v>
      </c>
    </row>
    <row r="190" spans="1:2" ht="12.75">
      <c r="A190" s="4">
        <v>680</v>
      </c>
      <c r="B190" s="1" t="s">
        <v>115</v>
      </c>
    </row>
    <row r="191" spans="1:2" ht="12.75">
      <c r="A191" s="4">
        <v>692</v>
      </c>
      <c r="B191" s="1" t="s">
        <v>117</v>
      </c>
    </row>
    <row r="192" spans="1:2" ht="12.75">
      <c r="A192" s="4">
        <v>693</v>
      </c>
      <c r="B192" s="1" t="s">
        <v>118</v>
      </c>
    </row>
    <row r="193" spans="1:2" ht="12.75">
      <c r="A193" s="4">
        <v>694</v>
      </c>
      <c r="B193" s="1" t="s">
        <v>119</v>
      </c>
    </row>
    <row r="194" spans="1:2" ht="12.75">
      <c r="A194" s="4">
        <v>695</v>
      </c>
      <c r="B194" s="1" t="s">
        <v>120</v>
      </c>
    </row>
    <row r="195" spans="1:2" ht="12.75">
      <c r="A195" s="4">
        <v>697</v>
      </c>
      <c r="B195" s="1" t="s">
        <v>116</v>
      </c>
    </row>
    <row r="196" spans="1:2" ht="12.75">
      <c r="A196" s="4">
        <v>698</v>
      </c>
      <c r="B196" s="1" t="s">
        <v>121</v>
      </c>
    </row>
    <row r="197" spans="1:2" ht="12.75">
      <c r="A197" s="4">
        <v>699</v>
      </c>
      <c r="B197" s="1" t="s">
        <v>146</v>
      </c>
    </row>
    <row r="198" spans="1:2" ht="12.75">
      <c r="A198" s="4">
        <v>720</v>
      </c>
      <c r="B198" s="1" t="s">
        <v>200</v>
      </c>
    </row>
    <row r="199" spans="1:2" ht="12.75">
      <c r="A199" s="4">
        <v>731</v>
      </c>
      <c r="B199" s="1" t="s">
        <v>201</v>
      </c>
    </row>
    <row r="200" spans="1:2" ht="12.75">
      <c r="A200" s="4">
        <v>732</v>
      </c>
      <c r="B200" s="1" t="s">
        <v>122</v>
      </c>
    </row>
    <row r="201" spans="1:2" ht="12.75">
      <c r="A201" s="4">
        <v>733</v>
      </c>
      <c r="B201" s="1" t="s">
        <v>123</v>
      </c>
    </row>
    <row r="202" spans="1:2" ht="12.75">
      <c r="A202" s="4">
        <v>734</v>
      </c>
      <c r="B202" s="1" t="s">
        <v>202</v>
      </c>
    </row>
    <row r="203" spans="1:2" ht="12.75">
      <c r="A203" s="4">
        <v>735</v>
      </c>
      <c r="B203" s="1" t="s">
        <v>203</v>
      </c>
    </row>
    <row r="204" spans="1:2" ht="12.75">
      <c r="A204" s="4">
        <v>736</v>
      </c>
      <c r="B204" s="1" t="s">
        <v>124</v>
      </c>
    </row>
    <row r="205" spans="1:2" ht="12.75">
      <c r="A205" s="4">
        <v>738</v>
      </c>
      <c r="B205" s="6" t="s">
        <v>244</v>
      </c>
    </row>
    <row r="206" spans="1:2" ht="12.75">
      <c r="A206" s="4">
        <v>739</v>
      </c>
      <c r="B206" s="1" t="s">
        <v>204</v>
      </c>
    </row>
    <row r="207" spans="1:2" ht="12.75">
      <c r="A207" s="4">
        <v>810</v>
      </c>
      <c r="B207" s="1" t="s">
        <v>205</v>
      </c>
    </row>
    <row r="208" spans="1:2" ht="12.75">
      <c r="A208" s="4">
        <v>811</v>
      </c>
      <c r="B208" s="1" t="s">
        <v>206</v>
      </c>
    </row>
    <row r="209" spans="1:2" ht="12.75">
      <c r="A209" s="4">
        <v>891</v>
      </c>
      <c r="B209" s="1" t="s">
        <v>125</v>
      </c>
    </row>
    <row r="210" spans="1:2" ht="12.75">
      <c r="A210" s="4">
        <v>892</v>
      </c>
      <c r="B210" s="6" t="s">
        <v>245</v>
      </c>
    </row>
    <row r="211" spans="1:2" ht="12.75">
      <c r="A211" s="4">
        <v>893</v>
      </c>
      <c r="B211" s="1" t="s">
        <v>126</v>
      </c>
    </row>
    <row r="212" spans="1:2" ht="12.75">
      <c r="A212" s="4">
        <v>894</v>
      </c>
      <c r="B212" s="1" t="s">
        <v>127</v>
      </c>
    </row>
    <row r="213" spans="1:2" ht="12.75">
      <c r="A213" s="4">
        <v>895</v>
      </c>
      <c r="B213" s="1" t="s">
        <v>128</v>
      </c>
    </row>
    <row r="214" spans="1:2" ht="12.75">
      <c r="A214" s="4">
        <v>896</v>
      </c>
      <c r="B214" s="1" t="s">
        <v>129</v>
      </c>
    </row>
    <row r="215" spans="1:2" ht="12.75">
      <c r="A215" s="4">
        <v>898</v>
      </c>
      <c r="B215" s="1" t="s">
        <v>131</v>
      </c>
    </row>
    <row r="216" spans="1:2" ht="12.75">
      <c r="A216" s="4">
        <v>899</v>
      </c>
      <c r="B216" s="1" t="s">
        <v>145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1"/>
  <headerFooter alignWithMargins="0">
    <oddHeader>&amp;L&amp;"Arial,Bold"KDE&amp;C&amp;"Arial,Bold"OBJECT CODES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CCBE</dc:creator>
  <cp:keywords/>
  <dc:description/>
  <cp:lastModifiedBy>McKay, Carla</cp:lastModifiedBy>
  <cp:lastPrinted>2016-04-29T12:38:38Z</cp:lastPrinted>
  <dcterms:created xsi:type="dcterms:W3CDTF">2003-04-07T13:09:07Z</dcterms:created>
  <dcterms:modified xsi:type="dcterms:W3CDTF">2016-05-31T17:46:18Z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