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320" windowHeight="12120"/>
  </bookViews>
  <sheets>
    <sheet name="Sheet1" sheetId="1" r:id="rId1"/>
  </sheets>
  <definedNames>
    <definedName name="_xlnm.Print_Area" localSheetId="0">Sheet1!$A$59:$L$115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4" i="1" l="1"/>
  <c r="K113" i="1"/>
  <c r="K112" i="1"/>
  <c r="K111" i="1"/>
  <c r="K110" i="1"/>
  <c r="K109" i="1"/>
  <c r="K108" i="1"/>
  <c r="K107" i="1"/>
  <c r="K106" i="1"/>
  <c r="H114" i="1"/>
  <c r="H113" i="1"/>
  <c r="H112" i="1"/>
  <c r="H111" i="1"/>
  <c r="H110" i="1"/>
  <c r="H109" i="1"/>
  <c r="H108" i="1"/>
  <c r="H107" i="1"/>
  <c r="H106" i="1"/>
  <c r="D114" i="1"/>
  <c r="D113" i="1"/>
  <c r="D112" i="1"/>
  <c r="D111" i="1"/>
  <c r="D110" i="1"/>
  <c r="D109" i="1"/>
  <c r="D108" i="1"/>
  <c r="D107" i="1"/>
  <c r="D106" i="1"/>
  <c r="E101" i="1"/>
  <c r="E100" i="1"/>
  <c r="E99" i="1"/>
  <c r="E98" i="1"/>
  <c r="E97" i="1"/>
  <c r="E96" i="1"/>
  <c r="E95" i="1"/>
  <c r="E94" i="1"/>
  <c r="E93" i="1"/>
  <c r="D101" i="1"/>
  <c r="D100" i="1"/>
  <c r="D99" i="1"/>
  <c r="D98" i="1"/>
  <c r="D97" i="1"/>
  <c r="D96" i="1"/>
  <c r="D95" i="1"/>
  <c r="D94" i="1"/>
  <c r="D93" i="1"/>
  <c r="L79" i="1"/>
  <c r="L78" i="1"/>
  <c r="L77" i="1"/>
  <c r="L76" i="1"/>
  <c r="L75" i="1"/>
  <c r="L74" i="1"/>
  <c r="L73" i="1"/>
  <c r="L72" i="1"/>
  <c r="L71" i="1"/>
  <c r="K79" i="1"/>
  <c r="K78" i="1"/>
  <c r="K77" i="1"/>
  <c r="K76" i="1"/>
  <c r="K75" i="1"/>
  <c r="K74" i="1"/>
  <c r="K73" i="1"/>
  <c r="K72" i="1"/>
  <c r="K71" i="1"/>
  <c r="E114" i="1"/>
  <c r="E113" i="1"/>
  <c r="E112" i="1"/>
  <c r="E111" i="1"/>
  <c r="E110" i="1"/>
  <c r="E109" i="1"/>
  <c r="E108" i="1"/>
  <c r="E107" i="1"/>
  <c r="E106" i="1"/>
  <c r="K101" i="1"/>
  <c r="K100" i="1"/>
  <c r="K99" i="1"/>
  <c r="K98" i="1"/>
  <c r="K97" i="1"/>
  <c r="K96" i="1"/>
  <c r="K95" i="1"/>
  <c r="K94" i="1"/>
  <c r="K93" i="1"/>
  <c r="H101" i="1"/>
  <c r="H100" i="1"/>
  <c r="H99" i="1"/>
  <c r="H98" i="1"/>
  <c r="H97" i="1"/>
  <c r="H96" i="1"/>
  <c r="H95" i="1"/>
  <c r="H94" i="1"/>
  <c r="H93" i="1"/>
  <c r="L90" i="1"/>
  <c r="L89" i="1"/>
  <c r="L88" i="1"/>
  <c r="L87" i="1"/>
  <c r="L86" i="1"/>
  <c r="L85" i="1"/>
  <c r="L84" i="1"/>
  <c r="L83" i="1"/>
  <c r="L82" i="1"/>
  <c r="K90" i="1"/>
  <c r="K89" i="1"/>
  <c r="K88" i="1"/>
  <c r="K87" i="1"/>
  <c r="K86" i="1"/>
  <c r="K85" i="1"/>
  <c r="K84" i="1"/>
  <c r="K83" i="1"/>
  <c r="K82" i="1"/>
  <c r="N32" i="1"/>
  <c r="O32" i="1" s="1"/>
  <c r="P32" i="1" s="1"/>
  <c r="Q32" i="1" s="1"/>
  <c r="N31" i="1"/>
  <c r="O31" i="1"/>
  <c r="P31" i="1" s="1"/>
  <c r="Q31" i="1" s="1"/>
  <c r="N30" i="1"/>
  <c r="O30" i="1" s="1"/>
  <c r="P30" i="1" s="1"/>
  <c r="Q30" i="1" s="1"/>
  <c r="N29" i="1"/>
  <c r="O29" i="1"/>
  <c r="P29" i="1" s="1"/>
  <c r="Q29" i="1" s="1"/>
  <c r="N28" i="1"/>
  <c r="O28" i="1" s="1"/>
  <c r="P28" i="1" s="1"/>
  <c r="Q28" i="1" s="1"/>
  <c r="N27" i="1"/>
  <c r="O27" i="1"/>
  <c r="P27" i="1" s="1"/>
  <c r="Q27" i="1" s="1"/>
  <c r="N26" i="1"/>
  <c r="O26" i="1" s="1"/>
  <c r="P26" i="1" s="1"/>
  <c r="Q26" i="1" s="1"/>
  <c r="N25" i="1"/>
  <c r="O25" i="1"/>
  <c r="P25" i="1" s="1"/>
  <c r="Q25" i="1" s="1"/>
  <c r="N24" i="1"/>
  <c r="O24" i="1" s="1"/>
  <c r="P24" i="1" s="1"/>
  <c r="Q24" i="1" s="1"/>
  <c r="D90" i="1"/>
  <c r="D89" i="1"/>
  <c r="D88" i="1"/>
  <c r="D87" i="1"/>
  <c r="D86" i="1"/>
  <c r="D85" i="1"/>
  <c r="D84" i="1"/>
  <c r="D83" i="1"/>
  <c r="D82" i="1"/>
  <c r="H79" i="1"/>
  <c r="H78" i="1"/>
  <c r="H77" i="1"/>
  <c r="H76" i="1"/>
  <c r="H75" i="1"/>
  <c r="H74" i="1"/>
  <c r="H73" i="1"/>
  <c r="H72" i="1"/>
  <c r="H71" i="1"/>
  <c r="E79" i="1"/>
  <c r="E78" i="1"/>
  <c r="E77" i="1"/>
  <c r="E76" i="1"/>
  <c r="E75" i="1"/>
  <c r="E74" i="1"/>
  <c r="E73" i="1"/>
  <c r="E72" i="1"/>
  <c r="E71" i="1"/>
  <c r="D79" i="1"/>
  <c r="D78" i="1"/>
  <c r="D77" i="1"/>
  <c r="D76" i="1"/>
  <c r="D75" i="1"/>
  <c r="D74" i="1"/>
  <c r="D73" i="1"/>
  <c r="D72" i="1"/>
  <c r="D71" i="1"/>
  <c r="L68" i="1"/>
  <c r="L67" i="1"/>
  <c r="L66" i="1"/>
  <c r="L65" i="1"/>
  <c r="L64" i="1"/>
  <c r="L63" i="1"/>
  <c r="L62" i="1"/>
  <c r="L61" i="1"/>
  <c r="L60" i="1"/>
  <c r="K68" i="1"/>
  <c r="K67" i="1"/>
  <c r="K66" i="1"/>
  <c r="K65" i="1"/>
  <c r="K64" i="1"/>
  <c r="K63" i="1"/>
  <c r="K62" i="1"/>
  <c r="K61" i="1"/>
  <c r="K60" i="1"/>
  <c r="H10" i="1"/>
  <c r="H68" i="1" s="1"/>
  <c r="H9" i="1"/>
  <c r="H67" i="1" s="1"/>
  <c r="H8" i="1"/>
  <c r="H66" i="1" s="1"/>
  <c r="H7" i="1"/>
  <c r="H65" i="1" s="1"/>
  <c r="H6" i="1"/>
  <c r="H64" i="1" s="1"/>
  <c r="H5" i="1"/>
  <c r="H63" i="1" s="1"/>
  <c r="H4" i="1"/>
  <c r="H62" i="1" s="1"/>
  <c r="H3" i="1"/>
  <c r="H61" i="1" s="1"/>
  <c r="H2" i="1"/>
  <c r="H60" i="1" s="1"/>
  <c r="E10" i="1"/>
  <c r="E68" i="1" s="1"/>
  <c r="E9" i="1"/>
  <c r="E67" i="1" s="1"/>
  <c r="E8" i="1"/>
  <c r="E66" i="1" s="1"/>
  <c r="E7" i="1"/>
  <c r="E65" i="1" s="1"/>
  <c r="E6" i="1"/>
  <c r="E64" i="1" s="1"/>
  <c r="E5" i="1"/>
  <c r="E63" i="1" s="1"/>
  <c r="E4" i="1"/>
  <c r="E62" i="1" s="1"/>
  <c r="E3" i="1"/>
  <c r="E61" i="1" s="1"/>
  <c r="E2" i="1"/>
  <c r="E60" i="1" s="1"/>
  <c r="D10" i="1"/>
  <c r="D68" i="1" s="1"/>
  <c r="D67" i="1"/>
  <c r="D66" i="1"/>
  <c r="D7" i="1"/>
  <c r="D65" i="1" s="1"/>
  <c r="D6" i="1"/>
  <c r="D64" i="1" s="1"/>
  <c r="D5" i="1"/>
  <c r="D63" i="1" s="1"/>
  <c r="D4" i="1"/>
  <c r="D62" i="1" s="1"/>
  <c r="D3" i="1"/>
  <c r="D61" i="1" s="1"/>
  <c r="D2" i="1"/>
  <c r="D60" i="1" s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Z11" i="1"/>
  <c r="Z14" i="1"/>
  <c r="X10" i="1"/>
  <c r="Y10" i="1"/>
  <c r="P36" i="1"/>
  <c r="P37" i="1"/>
  <c r="P38" i="1"/>
  <c r="P39" i="1"/>
  <c r="P40" i="1"/>
  <c r="P41" i="1"/>
  <c r="P42" i="1"/>
  <c r="P43" i="1"/>
  <c r="P35" i="1"/>
  <c r="P21" i="1"/>
  <c r="P20" i="1"/>
  <c r="P19" i="1"/>
  <c r="P18" i="1"/>
  <c r="P17" i="1"/>
  <c r="P16" i="1"/>
  <c r="P15" i="1"/>
  <c r="P14" i="1"/>
  <c r="P13" i="1"/>
  <c r="R14" i="1"/>
  <c r="R15" i="1"/>
  <c r="R16" i="1"/>
  <c r="R17" i="1"/>
  <c r="R18" i="1"/>
  <c r="R19" i="1"/>
  <c r="R20" i="1"/>
  <c r="R21" i="1"/>
  <c r="R13" i="1"/>
  <c r="R53" i="1"/>
  <c r="Q53" i="1"/>
  <c r="O52" i="1"/>
  <c r="O53" i="1"/>
  <c r="N53" i="1"/>
  <c r="C10" i="1"/>
  <c r="C56" i="1"/>
  <c r="J32" i="1"/>
  <c r="G32" i="1"/>
  <c r="C32" i="1"/>
  <c r="G24" i="1"/>
  <c r="G25" i="1"/>
  <c r="G26" i="1"/>
  <c r="G27" i="1"/>
  <c r="G28" i="1"/>
  <c r="G29" i="1"/>
  <c r="G30" i="1"/>
  <c r="G31" i="1"/>
  <c r="C55" i="1"/>
  <c r="C54" i="1"/>
  <c r="C53" i="1"/>
  <c r="C52" i="1"/>
  <c r="C51" i="1"/>
  <c r="C50" i="1"/>
  <c r="C49" i="1"/>
  <c r="C48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C21" i="1"/>
  <c r="C20" i="1"/>
  <c r="C19" i="1"/>
  <c r="C18" i="1"/>
  <c r="C17" i="1"/>
  <c r="C16" i="1"/>
  <c r="C15" i="1"/>
  <c r="C14" i="1"/>
  <c r="C13" i="1"/>
  <c r="C9" i="1"/>
  <c r="C8" i="1"/>
  <c r="C7" i="1"/>
  <c r="C6" i="1"/>
  <c r="C5" i="1"/>
  <c r="C4" i="1"/>
  <c r="C3" i="1"/>
  <c r="C2" i="1"/>
  <c r="M35" i="1"/>
  <c r="N35" i="1"/>
  <c r="U24" i="1" l="1"/>
  <c r="E24" i="1" s="1"/>
  <c r="E82" i="1" s="1"/>
  <c r="W24" i="1"/>
  <c r="V24" i="1"/>
  <c r="S24" i="1" s="1"/>
  <c r="T24" i="1"/>
  <c r="R24" i="1"/>
  <c r="W27" i="1"/>
  <c r="T27" i="1" s="1"/>
  <c r="U27" i="1"/>
  <c r="E27" i="1" s="1"/>
  <c r="E85" i="1" s="1"/>
  <c r="V27" i="1"/>
  <c r="S27" i="1" s="1"/>
  <c r="U28" i="1"/>
  <c r="R28" i="1" s="1"/>
  <c r="W28" i="1"/>
  <c r="V28" i="1"/>
  <c r="E28" i="1"/>
  <c r="E86" i="1" s="1"/>
  <c r="T28" i="1"/>
  <c r="S28" i="1"/>
  <c r="W31" i="1"/>
  <c r="T31" i="1" s="1"/>
  <c r="U31" i="1"/>
  <c r="E31" i="1" s="1"/>
  <c r="E89" i="1" s="1"/>
  <c r="V31" i="1"/>
  <c r="S31" i="1" s="1"/>
  <c r="U32" i="1"/>
  <c r="R32" i="1" s="1"/>
  <c r="W32" i="1"/>
  <c r="V32" i="1"/>
  <c r="E32" i="1"/>
  <c r="E90" i="1" s="1"/>
  <c r="T32" i="1"/>
  <c r="S32" i="1"/>
  <c r="W25" i="1"/>
  <c r="T25" i="1" s="1"/>
  <c r="U25" i="1"/>
  <c r="E25" i="1" s="1"/>
  <c r="E83" i="1" s="1"/>
  <c r="V25" i="1"/>
  <c r="S25" i="1" s="1"/>
  <c r="U26" i="1"/>
  <c r="R26" i="1" s="1"/>
  <c r="W26" i="1"/>
  <c r="V26" i="1"/>
  <c r="E26" i="1"/>
  <c r="E84" i="1" s="1"/>
  <c r="T26" i="1"/>
  <c r="S26" i="1"/>
  <c r="W29" i="1"/>
  <c r="T29" i="1" s="1"/>
  <c r="U29" i="1"/>
  <c r="E29" i="1" s="1"/>
  <c r="E87" i="1" s="1"/>
  <c r="V29" i="1"/>
  <c r="S29" i="1" s="1"/>
  <c r="U30" i="1"/>
  <c r="R30" i="1" s="1"/>
  <c r="W30" i="1"/>
  <c r="V30" i="1"/>
  <c r="E30" i="1"/>
  <c r="E88" i="1" s="1"/>
  <c r="T30" i="1"/>
  <c r="S30" i="1"/>
  <c r="R29" i="1" l="1"/>
  <c r="R25" i="1"/>
  <c r="R31" i="1"/>
  <c r="R27" i="1"/>
</calcChain>
</file>

<file path=xl/sharedStrings.xml><?xml version="1.0" encoding="utf-8"?>
<sst xmlns="http://schemas.openxmlformats.org/spreadsheetml/2006/main" count="157" uniqueCount="68">
  <si>
    <t>Yrs</t>
  </si>
  <si>
    <t>CENTRAL OFFICE FINANCE</t>
  </si>
  <si>
    <t>SCHOOL SECRETARY I</t>
  </si>
  <si>
    <t>SCHOOL SECRETARY II</t>
  </si>
  <si>
    <t>INSTRUCTIONAL ASSISTANT</t>
  </si>
  <si>
    <t>KITCHEN MANAGER</t>
  </si>
  <si>
    <t>COOK</t>
  </si>
  <si>
    <t>HEAD CUSTODIAN</t>
  </si>
  <si>
    <t>CUSTODIAN</t>
  </si>
  <si>
    <t>MAINTENANCE</t>
  </si>
  <si>
    <t>DISTRICT COMPUTER TECHNICIAN</t>
  </si>
  <si>
    <t>FRYSC DIRECTOR</t>
  </si>
  <si>
    <t>FRYSC PROGRAM ASSISTANT</t>
  </si>
  <si>
    <t>BUS DRIVER</t>
  </si>
  <si>
    <t>DISTRICT COMPUTER LAN TECHNICIAN</t>
  </si>
  <si>
    <t>8 Hours / 260 Days</t>
  </si>
  <si>
    <t>7 Hours / 240 Days</t>
  </si>
  <si>
    <t>8 Hours / 260 days</t>
  </si>
  <si>
    <t>7 Hours /184 days</t>
  </si>
  <si>
    <t>7.25 / Hour</t>
  </si>
  <si>
    <t xml:space="preserve">SECRETARY TO BOARD / TREASURER </t>
  </si>
  <si>
    <t>7 Hours / 205 Days</t>
  </si>
  <si>
    <t>Full Time 6 Hr/182 Days</t>
  </si>
  <si>
    <t>Breakfast 1 Hr/175 Days</t>
  </si>
  <si>
    <t>6.5 Hours / 185 Days</t>
  </si>
  <si>
    <t>/210</t>
  </si>
  <si>
    <t>*5%</t>
  </si>
  <si>
    <t>205  Level 3</t>
  </si>
  <si>
    <t>205 Level 2</t>
  </si>
  <si>
    <t>205 Level 1</t>
  </si>
  <si>
    <t>205 Level 0</t>
  </si>
  <si>
    <t xml:space="preserve">    FINANCE OFFICER</t>
  </si>
  <si>
    <t>JENNY</t>
  </si>
  <si>
    <t>OFFICE</t>
  </si>
  <si>
    <t>FINANCE HOURLY RATE</t>
  </si>
  <si>
    <t xml:space="preserve"> </t>
  </si>
  <si>
    <t>Finance Officer Hourly</t>
  </si>
  <si>
    <t>Sectray Hourly</t>
  </si>
  <si>
    <t>ALC/Certified</t>
  </si>
  <si>
    <t>ALC/Classified</t>
  </si>
  <si>
    <t>IA per Hour</t>
  </si>
  <si>
    <t>ALC Per Hour</t>
  </si>
  <si>
    <t>PreSchool Breakfast &amp;                   Lunch Driver</t>
  </si>
  <si>
    <t>2 Hours at Driver Rate</t>
  </si>
  <si>
    <t>KINDERGARTEN SUBSTITUTE</t>
  </si>
  <si>
    <t xml:space="preserve"> 9.02 PER HOUR</t>
  </si>
  <si>
    <t>VOCATIONAL DRIVER</t>
  </si>
  <si>
    <t>DRIVER TRAINER</t>
  </si>
  <si>
    <t>1 Hours Per Route                          175 Days</t>
  </si>
  <si>
    <t>FOOD SERVICE              DIRECTOR Level 2</t>
  </si>
  <si>
    <t>FOOD SERVICE              DIRECTOR Level 1</t>
  </si>
  <si>
    <t>FOOD SERVICE                  DIRECTOR Level 3</t>
  </si>
  <si>
    <t>FOOD SERVICE                  DIRECTOR Level 0</t>
  </si>
  <si>
    <t>3 Hours /Driver Rate</t>
  </si>
  <si>
    <t>Single position of 4 Hr/182 Days</t>
  </si>
  <si>
    <t>7 Hours / 200 Days</t>
  </si>
  <si>
    <t>STUDENT BUS MONITOR</t>
  </si>
  <si>
    <t>BOARD APPROVED            APRIL 15,2013</t>
  </si>
  <si>
    <t>STUDENT TECHNOLOGY</t>
  </si>
  <si>
    <t>Yearly Increment</t>
  </si>
  <si>
    <t>15.00 per Hr (8 Hrs) one time</t>
  </si>
  <si>
    <t>7 Hours / 220 Days</t>
  </si>
  <si>
    <t>DISTIRCT SECRETARY II REGISTRAR</t>
  </si>
  <si>
    <t>7 Hours / 210 Days</t>
  </si>
  <si>
    <t>FY15</t>
  </si>
  <si>
    <t>1 Hours Per Route                        175 Days</t>
  </si>
  <si>
    <t xml:space="preserve"> 9.11 PER HOUR</t>
  </si>
  <si>
    <t>BOARD APPROVED           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</si>
</sst>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659128</xdr:colOff>
      <xdr:row>4</xdr:row>
      <xdr:rowOff>10160</xdr:rowOff>
    </xdr:from>
    <xdr:to>
      <xdr:col>21</xdr:col>
      <xdr:colOff>629919</xdr:colOff>
      <xdr:row>57</xdr:row>
      <xdr:rowOff>0</xdr:rowOff>
    </xdr:to>
    <xdr:sp macro="" textlink="">
      <xdr:nvSpPr>
        <xdr:cNvPr id="3" name="TextBox 2"/>
        <xdr:cNvSpPr txBox="1"/>
      </xdr:nvSpPr>
      <xdr:spPr>
        <a:xfrm>
          <a:off x="13338808" y="721360"/>
          <a:ext cx="671831" cy="8743950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vert="wordArtVert" wrap="square" rtlCol="0" anchor="ctr"/>
        <a:lstStyle/>
        <a:p>
          <a:pPr algn="ctr"/>
          <a:r>
            <a:rPr lang="en-US" sz="1100" b="1">
              <a:ln w="12700">
                <a:solidFill>
                  <a:sysClr val="windowText" lastClr="000000"/>
                </a:solidFill>
              </a:ln>
            </a:rPr>
            <a:t>DAWSON SPRINGS INDEPENDNET SCHOOLS             CLASSIFIED SALARY SCHEDULE</a:t>
          </a:r>
        </a:p>
      </xdr:txBody>
    </xdr:sp>
    <xdr:clientData/>
  </xdr:twoCellAnchor>
  <xdr:twoCellAnchor editAs="oneCell">
    <xdr:from>
      <xdr:col>7</xdr:col>
      <xdr:colOff>296574</xdr:colOff>
      <xdr:row>81</xdr:row>
      <xdr:rowOff>209726</xdr:rowOff>
    </xdr:from>
    <xdr:to>
      <xdr:col>7</xdr:col>
      <xdr:colOff>1772949</xdr:colOff>
      <xdr:row>88</xdr:row>
      <xdr:rowOff>173183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8915" y="5015521"/>
          <a:ext cx="1476375" cy="1478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15"/>
  <sheetViews>
    <sheetView tabSelected="1" view="pageLayout" topLeftCell="A59" zoomScale="88" zoomScaleNormal="88" zoomScalePageLayoutView="88" workbookViewId="0">
      <selection activeCell="H92" sqref="H92"/>
    </sheetView>
  </sheetViews>
  <sheetFormatPr defaultColWidth="9.140625" defaultRowHeight="12" x14ac:dyDescent="0.2"/>
  <cols>
    <col min="1" max="1" width="5" style="3" customWidth="1"/>
    <col min="2" max="2" width="8.7109375" style="1" hidden="1" customWidth="1"/>
    <col min="3" max="3" width="6.42578125" style="1" hidden="1" customWidth="1"/>
    <col min="4" max="4" width="27.5703125" style="39" customWidth="1"/>
    <col min="5" max="5" width="27.140625" style="39" customWidth="1"/>
    <col min="6" max="6" width="6.42578125" style="39" hidden="1" customWidth="1"/>
    <col min="7" max="7" width="7.85546875" style="39" hidden="1" customWidth="1"/>
    <col min="8" max="8" width="29.5703125" style="39" customWidth="1"/>
    <col min="9" max="9" width="6.42578125" style="39" hidden="1" customWidth="1"/>
    <col min="10" max="10" width="10" style="39" hidden="1" customWidth="1"/>
    <col min="11" max="11" width="27.7109375" style="39" customWidth="1"/>
    <col min="12" max="12" width="27" style="40" customWidth="1"/>
    <col min="13" max="26" width="9.140625" style="1" hidden="1" customWidth="1"/>
    <col min="27" max="27" width="6.7109375" style="1" customWidth="1"/>
    <col min="28" max="116" width="9.140625" style="1" customWidth="1"/>
    <col min="117" max="16384" width="9.140625" style="1"/>
  </cols>
  <sheetData>
    <row r="1" spans="1:27" ht="27" hidden="1" customHeight="1" x14ac:dyDescent="0.2">
      <c r="A1" s="6" t="s">
        <v>0</v>
      </c>
      <c r="B1" s="7"/>
      <c r="C1" s="7"/>
      <c r="D1" s="29" t="s">
        <v>20</v>
      </c>
      <c r="E1" s="29" t="s">
        <v>31</v>
      </c>
      <c r="F1" s="13"/>
      <c r="G1" s="13"/>
      <c r="H1" s="29" t="s">
        <v>1</v>
      </c>
      <c r="I1" s="13"/>
      <c r="J1" s="13"/>
      <c r="K1" s="29" t="s">
        <v>2</v>
      </c>
      <c r="L1" s="29" t="s">
        <v>3</v>
      </c>
      <c r="N1" s="1" t="s">
        <v>37</v>
      </c>
      <c r="P1" s="1" t="s">
        <v>36</v>
      </c>
      <c r="T1" s="1" t="s">
        <v>34</v>
      </c>
      <c r="AA1" s="1" t="s">
        <v>64</v>
      </c>
    </row>
    <row r="2" spans="1:27" ht="16.5" hidden="1" customHeight="1" x14ac:dyDescent="0.2">
      <c r="A2" s="6">
        <v>0</v>
      </c>
      <c r="B2" s="4">
        <v>5284</v>
      </c>
      <c r="C2" s="4">
        <f>B2*1.01</f>
        <v>5336.84</v>
      </c>
      <c r="D2" s="30">
        <f>SUM(N2*7)*240</f>
        <v>4536.0000000000009</v>
      </c>
      <c r="E2" s="30">
        <f>SUM(P2*7)*240</f>
        <v>21000</v>
      </c>
      <c r="F2" s="30">
        <v>21024</v>
      </c>
      <c r="G2" s="31">
        <v>20662</v>
      </c>
      <c r="H2" s="30">
        <f>SUM(T2*7)*240</f>
        <v>20664.000000000004</v>
      </c>
      <c r="I2" s="14"/>
      <c r="J2" s="14"/>
      <c r="K2" s="30">
        <v>19181</v>
      </c>
      <c r="L2" s="30">
        <v>13730</v>
      </c>
      <c r="N2" s="17">
        <v>2.7</v>
      </c>
      <c r="O2" s="2"/>
      <c r="P2" s="17">
        <v>12.5</v>
      </c>
      <c r="T2" s="1">
        <v>12.3</v>
      </c>
      <c r="AA2" s="11">
        <v>0.01</v>
      </c>
    </row>
    <row r="3" spans="1:27" ht="16.5" hidden="1" customHeight="1" x14ac:dyDescent="0.2">
      <c r="A3" s="6">
        <v>1</v>
      </c>
      <c r="B3" s="4">
        <v>5815</v>
      </c>
      <c r="C3" s="4">
        <f t="shared" ref="C3:C9" si="0">B3*1.01</f>
        <v>5873.15</v>
      </c>
      <c r="D3" s="30">
        <f t="shared" ref="D3:D10" si="1">SUM(N3*7)*240</f>
        <v>4703.9999999999991</v>
      </c>
      <c r="E3" s="30">
        <f t="shared" ref="E3:E10" si="2">SUM(P3*7)*240</f>
        <v>22175.999999999996</v>
      </c>
      <c r="F3" s="30">
        <v>22011</v>
      </c>
      <c r="G3" s="31">
        <v>21602</v>
      </c>
      <c r="H3" s="30">
        <f t="shared" ref="H3:H10" si="3">SUM(T3*7)*240</f>
        <v>21840</v>
      </c>
      <c r="I3" s="14"/>
      <c r="J3" s="14"/>
      <c r="K3" s="30">
        <v>20323</v>
      </c>
      <c r="L3" s="30">
        <v>14545</v>
      </c>
      <c r="N3" s="17">
        <v>2.8</v>
      </c>
      <c r="P3" s="17">
        <v>13.2</v>
      </c>
      <c r="T3" s="1">
        <v>13</v>
      </c>
    </row>
    <row r="4" spans="1:27" ht="16.5" hidden="1" customHeight="1" x14ac:dyDescent="0.2">
      <c r="A4" s="6">
        <v>2</v>
      </c>
      <c r="B4" s="4">
        <v>6290</v>
      </c>
      <c r="C4" s="4">
        <f t="shared" si="0"/>
        <v>6352.9</v>
      </c>
      <c r="D4" s="30">
        <f t="shared" si="1"/>
        <v>4872</v>
      </c>
      <c r="E4" s="30">
        <f t="shared" si="2"/>
        <v>23015.999999999996</v>
      </c>
      <c r="F4" s="30">
        <v>22998</v>
      </c>
      <c r="G4" s="31">
        <v>22589</v>
      </c>
      <c r="H4" s="30">
        <f t="shared" si="3"/>
        <v>22680</v>
      </c>
      <c r="I4" s="14"/>
      <c r="J4" s="14"/>
      <c r="K4" s="30">
        <v>21103</v>
      </c>
      <c r="L4" s="30">
        <v>15109</v>
      </c>
      <c r="N4" s="17">
        <v>2.9</v>
      </c>
      <c r="P4" s="17">
        <v>13.7</v>
      </c>
      <c r="T4" s="1">
        <v>13.5</v>
      </c>
    </row>
    <row r="5" spans="1:27" ht="16.5" hidden="1" customHeight="1" x14ac:dyDescent="0.2">
      <c r="A5" s="6">
        <v>3</v>
      </c>
      <c r="B5" s="4">
        <v>6761</v>
      </c>
      <c r="C5" s="4">
        <f t="shared" si="0"/>
        <v>6828.61</v>
      </c>
      <c r="D5" s="30">
        <f t="shared" si="1"/>
        <v>5040</v>
      </c>
      <c r="E5" s="30">
        <f t="shared" si="2"/>
        <v>23855.999999999996</v>
      </c>
      <c r="F5" s="30">
        <v>23985</v>
      </c>
      <c r="G5" s="31">
        <v>23576</v>
      </c>
      <c r="H5" s="30">
        <f t="shared" si="3"/>
        <v>23520</v>
      </c>
      <c r="I5" s="14"/>
      <c r="J5" s="14"/>
      <c r="K5" s="30">
        <v>21883</v>
      </c>
      <c r="L5" s="30">
        <v>15661</v>
      </c>
      <c r="N5" s="17">
        <v>3</v>
      </c>
      <c r="P5" s="17">
        <v>14.2</v>
      </c>
      <c r="T5" s="1">
        <v>14</v>
      </c>
    </row>
    <row r="6" spans="1:27" ht="16.5" hidden="1" customHeight="1" x14ac:dyDescent="0.2">
      <c r="A6" s="6">
        <v>4</v>
      </c>
      <c r="B6" s="4">
        <v>7231</v>
      </c>
      <c r="C6" s="4">
        <f t="shared" si="0"/>
        <v>7303.31</v>
      </c>
      <c r="D6" s="30">
        <f t="shared" si="1"/>
        <v>5208</v>
      </c>
      <c r="E6" s="30">
        <f t="shared" si="2"/>
        <v>24695.999999999996</v>
      </c>
      <c r="F6" s="30">
        <v>24972</v>
      </c>
      <c r="G6" s="31">
        <v>24563</v>
      </c>
      <c r="H6" s="30">
        <f t="shared" si="3"/>
        <v>24360</v>
      </c>
      <c r="I6" s="14"/>
      <c r="J6" s="14"/>
      <c r="K6" s="30">
        <v>22662</v>
      </c>
      <c r="L6" s="30">
        <v>16226</v>
      </c>
      <c r="N6" s="17">
        <v>3.1</v>
      </c>
      <c r="P6" s="17">
        <v>14.7</v>
      </c>
      <c r="T6" s="1">
        <v>14.5</v>
      </c>
    </row>
    <row r="7" spans="1:27" ht="16.5" hidden="1" customHeight="1" x14ac:dyDescent="0.2">
      <c r="A7" s="6">
        <v>5</v>
      </c>
      <c r="B7" s="4">
        <v>7705</v>
      </c>
      <c r="C7" s="4">
        <f t="shared" si="0"/>
        <v>7782.05</v>
      </c>
      <c r="D7" s="30">
        <f t="shared" si="1"/>
        <v>5628</v>
      </c>
      <c r="E7" s="30">
        <f t="shared" si="2"/>
        <v>25535.999999999996</v>
      </c>
      <c r="F7" s="30">
        <v>25959</v>
      </c>
      <c r="G7" s="31">
        <v>25550</v>
      </c>
      <c r="H7" s="30">
        <f t="shared" si="3"/>
        <v>25200</v>
      </c>
      <c r="I7" s="14"/>
      <c r="J7" s="14"/>
      <c r="K7" s="30">
        <v>23421</v>
      </c>
      <c r="L7" s="30">
        <v>16764</v>
      </c>
      <c r="N7" s="17">
        <v>3.35</v>
      </c>
      <c r="P7" s="17">
        <v>15.2</v>
      </c>
      <c r="T7" s="1">
        <v>15</v>
      </c>
    </row>
    <row r="8" spans="1:27" ht="16.5" hidden="1" customHeight="1" x14ac:dyDescent="0.2">
      <c r="A8" s="6">
        <v>10</v>
      </c>
      <c r="B8" s="4">
        <v>8295</v>
      </c>
      <c r="C8" s="4">
        <f t="shared" si="0"/>
        <v>8377.9500000000007</v>
      </c>
      <c r="D8" s="30">
        <v>6500</v>
      </c>
      <c r="E8" s="30">
        <f t="shared" si="2"/>
        <v>26375.999999999996</v>
      </c>
      <c r="F8" s="30">
        <v>26946</v>
      </c>
      <c r="G8" s="31">
        <v>26537</v>
      </c>
      <c r="H8" s="30">
        <f t="shared" si="3"/>
        <v>26040</v>
      </c>
      <c r="I8" s="14"/>
      <c r="J8" s="14"/>
      <c r="K8" s="30">
        <v>24222</v>
      </c>
      <c r="L8" s="30">
        <v>17342</v>
      </c>
      <c r="N8" s="17">
        <v>3.7</v>
      </c>
      <c r="P8" s="17">
        <v>15.7</v>
      </c>
      <c r="T8" s="1">
        <v>15.5</v>
      </c>
    </row>
    <row r="9" spans="1:27" ht="16.5" hidden="1" customHeight="1" x14ac:dyDescent="0.2">
      <c r="A9" s="6">
        <v>15</v>
      </c>
      <c r="B9" s="4">
        <v>8519</v>
      </c>
      <c r="C9" s="4">
        <f t="shared" si="0"/>
        <v>8604.19</v>
      </c>
      <c r="D9" s="30">
        <v>7800</v>
      </c>
      <c r="E9" s="30">
        <f t="shared" si="2"/>
        <v>28055.999999999996</v>
      </c>
      <c r="F9" s="30">
        <v>27933</v>
      </c>
      <c r="G9" s="31">
        <v>27524</v>
      </c>
      <c r="H9" s="30">
        <f t="shared" si="3"/>
        <v>27720</v>
      </c>
      <c r="I9" s="14"/>
      <c r="J9" s="14"/>
      <c r="K9" s="30">
        <v>24875</v>
      </c>
      <c r="L9" s="30">
        <v>17803</v>
      </c>
      <c r="N9" s="17">
        <v>4.05</v>
      </c>
      <c r="P9" s="17">
        <v>16.7</v>
      </c>
      <c r="T9" s="1">
        <v>16.5</v>
      </c>
    </row>
    <row r="10" spans="1:27" ht="16.5" hidden="1" customHeight="1" x14ac:dyDescent="0.2">
      <c r="A10" s="6">
        <v>20</v>
      </c>
      <c r="B10" s="4">
        <v>8749</v>
      </c>
      <c r="C10" s="4">
        <f t="shared" ref="C10" si="4">B10*1.01</f>
        <v>8836.49</v>
      </c>
      <c r="D10" s="30">
        <f t="shared" si="1"/>
        <v>9072.0000000000018</v>
      </c>
      <c r="E10" s="30">
        <f t="shared" si="2"/>
        <v>29735.999999999996</v>
      </c>
      <c r="F10" s="30">
        <v>28920</v>
      </c>
      <c r="G10" s="31">
        <v>28511</v>
      </c>
      <c r="H10" s="30">
        <f t="shared" si="3"/>
        <v>29400</v>
      </c>
      <c r="I10" s="14"/>
      <c r="J10" s="14"/>
      <c r="K10" s="30">
        <v>25548</v>
      </c>
      <c r="L10" s="30">
        <v>18287</v>
      </c>
      <c r="N10" s="17">
        <v>5.4</v>
      </c>
      <c r="P10" s="17">
        <v>17.7</v>
      </c>
      <c r="T10" s="1">
        <v>17.5</v>
      </c>
      <c r="X10" s="2">
        <f>SUM(D10+E10)</f>
        <v>38808</v>
      </c>
      <c r="Y10" s="1">
        <f>SUM(X10/7)/240</f>
        <v>23.1</v>
      </c>
    </row>
    <row r="11" spans="1:27" s="23" customFormat="1" ht="16.5" hidden="1" customHeight="1" x14ac:dyDescent="0.2">
      <c r="A11" s="9"/>
      <c r="B11" s="18"/>
      <c r="C11" s="18"/>
      <c r="D11" s="20" t="s">
        <v>59</v>
      </c>
      <c r="E11" s="20" t="s">
        <v>16</v>
      </c>
      <c r="F11" s="20"/>
      <c r="G11" s="20"/>
      <c r="H11" s="20" t="s">
        <v>16</v>
      </c>
      <c r="I11" s="20"/>
      <c r="J11" s="20"/>
      <c r="K11" s="20" t="s">
        <v>16</v>
      </c>
      <c r="L11" s="20" t="s">
        <v>24</v>
      </c>
      <c r="M11" s="21"/>
      <c r="N11" s="22"/>
      <c r="Z11" s="23">
        <f>SUM(23.1*7)*240</f>
        <v>38808.000000000007</v>
      </c>
    </row>
    <row r="12" spans="1:27" ht="27.75" hidden="1" customHeight="1" x14ac:dyDescent="0.2">
      <c r="A12" s="6"/>
      <c r="B12" s="7"/>
      <c r="C12" s="7"/>
      <c r="D12" s="29" t="s">
        <v>62</v>
      </c>
      <c r="E12" s="29" t="s">
        <v>4</v>
      </c>
      <c r="F12" s="32"/>
      <c r="G12" s="32"/>
      <c r="H12" s="33" t="s">
        <v>39</v>
      </c>
      <c r="I12" s="13"/>
      <c r="J12" s="13"/>
      <c r="K12" s="34" t="s">
        <v>7</v>
      </c>
      <c r="L12" s="29" t="s">
        <v>8</v>
      </c>
      <c r="N12" s="12" t="s">
        <v>38</v>
      </c>
      <c r="P12" s="12" t="s">
        <v>39</v>
      </c>
      <c r="R12" s="1" t="s">
        <v>40</v>
      </c>
      <c r="S12" s="1" t="s">
        <v>41</v>
      </c>
    </row>
    <row r="13" spans="1:27" ht="16.5" hidden="1" customHeight="1" x14ac:dyDescent="0.2">
      <c r="A13" s="6">
        <v>0</v>
      </c>
      <c r="B13" s="4">
        <v>13459</v>
      </c>
      <c r="C13" s="4">
        <f>B13*1.01</f>
        <v>13593.59</v>
      </c>
      <c r="D13" s="30">
        <v>13730</v>
      </c>
      <c r="E13" s="30">
        <v>10838</v>
      </c>
      <c r="F13" s="30"/>
      <c r="G13" s="30"/>
      <c r="H13" s="30">
        <v>18111</v>
      </c>
      <c r="I13" s="14"/>
      <c r="J13" s="14"/>
      <c r="K13" s="31">
        <v>10</v>
      </c>
      <c r="L13" s="14">
        <v>8.02</v>
      </c>
      <c r="N13" s="10">
        <v>18111</v>
      </c>
      <c r="P13" s="5">
        <f>SUM(S13*6.5)*185</f>
        <v>11123.125</v>
      </c>
      <c r="R13" s="1">
        <f t="shared" ref="R13:R21" si="5">SUM(H13/6.5)/185</f>
        <v>15.061122661122662</v>
      </c>
      <c r="S13" s="1">
        <v>9.25</v>
      </c>
    </row>
    <row r="14" spans="1:27" ht="16.5" hidden="1" customHeight="1" x14ac:dyDescent="0.2">
      <c r="A14" s="6">
        <v>1</v>
      </c>
      <c r="B14" s="4">
        <v>14258</v>
      </c>
      <c r="C14" s="4">
        <f t="shared" ref="C14:C21" si="6">B14*1.01</f>
        <v>14400.58</v>
      </c>
      <c r="D14" s="30">
        <v>14545</v>
      </c>
      <c r="E14" s="30">
        <v>11654</v>
      </c>
      <c r="F14" s="30"/>
      <c r="G14" s="30"/>
      <c r="H14" s="30">
        <v>18796</v>
      </c>
      <c r="I14" s="14"/>
      <c r="J14" s="14"/>
      <c r="K14" s="31">
        <v>10.89</v>
      </c>
      <c r="L14" s="14">
        <v>8.2100000000000009</v>
      </c>
      <c r="N14" s="10">
        <v>18796</v>
      </c>
      <c r="P14" s="5">
        <f t="shared" ref="P14:P21" si="7">SUM(S14*6.5)*185</f>
        <v>11724.375</v>
      </c>
      <c r="R14" s="1">
        <f t="shared" si="5"/>
        <v>15.63076923076923</v>
      </c>
      <c r="S14" s="1">
        <v>9.75</v>
      </c>
      <c r="Z14" s="2">
        <f>SUM(Z11-E10)</f>
        <v>9072.0000000000109</v>
      </c>
    </row>
    <row r="15" spans="1:27" ht="16.5" hidden="1" customHeight="1" x14ac:dyDescent="0.2">
      <c r="A15" s="6">
        <v>2</v>
      </c>
      <c r="B15" s="4">
        <v>14811</v>
      </c>
      <c r="C15" s="4">
        <f t="shared" si="6"/>
        <v>14959.11</v>
      </c>
      <c r="D15" s="30">
        <v>15109</v>
      </c>
      <c r="E15" s="30">
        <v>12312</v>
      </c>
      <c r="F15" s="30"/>
      <c r="G15" s="30"/>
      <c r="H15" s="30">
        <v>19499</v>
      </c>
      <c r="I15" s="14"/>
      <c r="J15" s="14"/>
      <c r="K15" s="31">
        <v>11</v>
      </c>
      <c r="L15" s="14">
        <v>8.9600000000000009</v>
      </c>
      <c r="N15" s="10">
        <v>19499</v>
      </c>
      <c r="P15" s="5">
        <f t="shared" si="7"/>
        <v>12626.25</v>
      </c>
      <c r="R15" s="1">
        <f t="shared" si="5"/>
        <v>16.215384615384615</v>
      </c>
      <c r="S15" s="1">
        <v>10.5</v>
      </c>
    </row>
    <row r="16" spans="1:27" ht="16.5" hidden="1" customHeight="1" x14ac:dyDescent="0.2">
      <c r="A16" s="6">
        <v>3</v>
      </c>
      <c r="B16" s="4">
        <v>15352</v>
      </c>
      <c r="C16" s="4">
        <f t="shared" si="6"/>
        <v>15505.52</v>
      </c>
      <c r="D16" s="30">
        <v>15661</v>
      </c>
      <c r="E16" s="30">
        <v>12972</v>
      </c>
      <c r="F16" s="30"/>
      <c r="G16" s="30"/>
      <c r="H16" s="30">
        <v>20187</v>
      </c>
      <c r="I16" s="14"/>
      <c r="J16" s="14"/>
      <c r="K16" s="31">
        <v>11.5</v>
      </c>
      <c r="L16" s="14">
        <v>9.1999999999999993</v>
      </c>
      <c r="N16" s="10">
        <v>20187</v>
      </c>
      <c r="P16" s="5">
        <f t="shared" si="7"/>
        <v>13227.5</v>
      </c>
      <c r="R16" s="1">
        <f t="shared" si="5"/>
        <v>16.787525987525989</v>
      </c>
      <c r="S16" s="1">
        <v>11</v>
      </c>
    </row>
    <row r="17" spans="1:26" ht="16.5" hidden="1" customHeight="1" x14ac:dyDescent="0.2">
      <c r="A17" s="6">
        <v>4</v>
      </c>
      <c r="B17" s="4">
        <v>15906</v>
      </c>
      <c r="C17" s="4">
        <f t="shared" si="6"/>
        <v>16065.06</v>
      </c>
      <c r="D17" s="30">
        <v>16226</v>
      </c>
      <c r="E17" s="30">
        <v>13630</v>
      </c>
      <c r="F17" s="30"/>
      <c r="G17" s="30"/>
      <c r="H17" s="30">
        <v>20888</v>
      </c>
      <c r="I17" s="14"/>
      <c r="J17" s="14"/>
      <c r="K17" s="31">
        <v>12</v>
      </c>
      <c r="L17" s="14">
        <v>9.64</v>
      </c>
      <c r="N17" s="10">
        <v>20888</v>
      </c>
      <c r="P17" s="5">
        <f t="shared" si="7"/>
        <v>13828.75</v>
      </c>
      <c r="R17" s="1">
        <f t="shared" si="5"/>
        <v>17.370478170478169</v>
      </c>
      <c r="S17" s="1">
        <v>11.5</v>
      </c>
    </row>
    <row r="18" spans="1:26" ht="16.5" hidden="1" customHeight="1" x14ac:dyDescent="0.2">
      <c r="A18" s="6">
        <v>5</v>
      </c>
      <c r="B18" s="4">
        <v>16434</v>
      </c>
      <c r="C18" s="4">
        <f t="shared" si="6"/>
        <v>16598.34</v>
      </c>
      <c r="D18" s="30">
        <v>16764</v>
      </c>
      <c r="E18" s="30">
        <v>14290</v>
      </c>
      <c r="F18" s="30"/>
      <c r="G18" s="30"/>
      <c r="H18" s="30">
        <v>21575</v>
      </c>
      <c r="I18" s="14"/>
      <c r="J18" s="14"/>
      <c r="K18" s="31">
        <v>12.5</v>
      </c>
      <c r="L18" s="14">
        <v>10.050000000000001</v>
      </c>
      <c r="N18" s="10">
        <v>21575</v>
      </c>
      <c r="P18" s="5">
        <f t="shared" si="7"/>
        <v>14430</v>
      </c>
      <c r="R18" s="1">
        <f t="shared" si="5"/>
        <v>17.94178794178794</v>
      </c>
      <c r="S18" s="1">
        <v>12</v>
      </c>
    </row>
    <row r="19" spans="1:26" ht="16.5" hidden="1" customHeight="1" x14ac:dyDescent="0.2">
      <c r="A19" s="6">
        <v>10</v>
      </c>
      <c r="B19" s="4">
        <v>17000</v>
      </c>
      <c r="C19" s="4">
        <f t="shared" si="6"/>
        <v>17170</v>
      </c>
      <c r="D19" s="30">
        <v>17342</v>
      </c>
      <c r="E19" s="30">
        <v>14991</v>
      </c>
      <c r="F19" s="30"/>
      <c r="G19" s="30"/>
      <c r="H19" s="30">
        <v>22292</v>
      </c>
      <c r="I19" s="14"/>
      <c r="J19" s="14"/>
      <c r="K19" s="31">
        <v>13</v>
      </c>
      <c r="L19" s="14">
        <v>10.51</v>
      </c>
      <c r="N19" s="10">
        <v>22292</v>
      </c>
      <c r="P19" s="5">
        <f t="shared" si="7"/>
        <v>15031.25</v>
      </c>
      <c r="R19" s="1">
        <f t="shared" si="5"/>
        <v>18.538045738045739</v>
      </c>
      <c r="S19" s="1">
        <v>12.5</v>
      </c>
    </row>
    <row r="20" spans="1:26" ht="16.5" hidden="1" customHeight="1" x14ac:dyDescent="0.2">
      <c r="A20" s="6">
        <v>15</v>
      </c>
      <c r="B20" s="4">
        <v>17452</v>
      </c>
      <c r="C20" s="4">
        <f t="shared" si="6"/>
        <v>17626.52</v>
      </c>
      <c r="D20" s="30">
        <v>17803</v>
      </c>
      <c r="E20" s="30">
        <v>15395</v>
      </c>
      <c r="F20" s="30"/>
      <c r="G20" s="30"/>
      <c r="H20" s="30">
        <v>22893</v>
      </c>
      <c r="I20" s="14"/>
      <c r="J20" s="14"/>
      <c r="K20" s="31">
        <v>13.5</v>
      </c>
      <c r="L20" s="14">
        <v>10.8</v>
      </c>
      <c r="N20" s="10">
        <v>22893</v>
      </c>
      <c r="P20" s="5">
        <f t="shared" si="7"/>
        <v>15632.5</v>
      </c>
      <c r="R20" s="1">
        <f t="shared" si="5"/>
        <v>19.037837837837838</v>
      </c>
      <c r="S20" s="1">
        <v>13</v>
      </c>
    </row>
    <row r="21" spans="1:26" ht="16.5" hidden="1" customHeight="1" x14ac:dyDescent="0.2">
      <c r="A21" s="6">
        <v>20</v>
      </c>
      <c r="B21" s="4">
        <v>17927</v>
      </c>
      <c r="C21" s="4">
        <f t="shared" si="6"/>
        <v>18106.27</v>
      </c>
      <c r="D21" s="30">
        <v>18287</v>
      </c>
      <c r="E21" s="30">
        <v>15812</v>
      </c>
      <c r="F21" s="30"/>
      <c r="G21" s="30"/>
      <c r="H21" s="30">
        <v>23512</v>
      </c>
      <c r="I21" s="14"/>
      <c r="J21" s="14"/>
      <c r="K21" s="31">
        <v>14</v>
      </c>
      <c r="L21" s="14">
        <v>11.1</v>
      </c>
      <c r="N21" s="10">
        <v>23512</v>
      </c>
      <c r="P21" s="5">
        <f t="shared" si="7"/>
        <v>16233.75</v>
      </c>
      <c r="R21" s="1">
        <f t="shared" si="5"/>
        <v>19.552598752598751</v>
      </c>
      <c r="S21" s="1">
        <v>13.5</v>
      </c>
    </row>
    <row r="22" spans="1:26" s="23" customFormat="1" ht="17.25" hidden="1" customHeight="1" x14ac:dyDescent="0.2">
      <c r="A22" s="9"/>
      <c r="B22" s="24"/>
      <c r="C22" s="24"/>
      <c r="D22" s="20" t="s">
        <v>24</v>
      </c>
      <c r="E22" s="20" t="s">
        <v>24</v>
      </c>
      <c r="F22" s="25"/>
      <c r="G22" s="25"/>
      <c r="H22" s="26" t="s">
        <v>24</v>
      </c>
      <c r="I22" s="25"/>
      <c r="J22" s="25"/>
      <c r="K22" s="26" t="s">
        <v>15</v>
      </c>
      <c r="L22" s="20" t="s">
        <v>17</v>
      </c>
      <c r="Z22" s="23" t="s">
        <v>35</v>
      </c>
    </row>
    <row r="23" spans="1:26" ht="27.75" hidden="1" customHeight="1" x14ac:dyDescent="0.2">
      <c r="A23" s="6"/>
      <c r="B23" s="7"/>
      <c r="C23" s="8"/>
      <c r="D23" s="29" t="s">
        <v>51</v>
      </c>
      <c r="E23" s="29" t="s">
        <v>49</v>
      </c>
      <c r="F23" s="13"/>
      <c r="G23" s="13"/>
      <c r="H23" s="46"/>
      <c r="I23" s="29"/>
      <c r="J23" s="13"/>
      <c r="K23" s="29" t="s">
        <v>50</v>
      </c>
      <c r="L23" s="29" t="s">
        <v>52</v>
      </c>
      <c r="N23" s="1" t="s">
        <v>25</v>
      </c>
      <c r="O23" s="1" t="s">
        <v>26</v>
      </c>
      <c r="Q23" s="12" t="s">
        <v>27</v>
      </c>
      <c r="R23" s="12" t="s">
        <v>28</v>
      </c>
      <c r="S23" s="12" t="s">
        <v>29</v>
      </c>
      <c r="T23" s="12" t="s">
        <v>30</v>
      </c>
      <c r="U23" s="11">
        <v>0.08</v>
      </c>
      <c r="V23" s="11">
        <v>0.12</v>
      </c>
      <c r="W23" s="11">
        <v>0.17</v>
      </c>
    </row>
    <row r="24" spans="1:26" ht="16.5" hidden="1" customHeight="1" x14ac:dyDescent="0.2">
      <c r="A24" s="6">
        <v>0</v>
      </c>
      <c r="B24" s="4">
        <v>23017</v>
      </c>
      <c r="C24" s="4">
        <f>B24*1.01</f>
        <v>23247.170000000002</v>
      </c>
      <c r="D24" s="30">
        <v>23480</v>
      </c>
      <c r="E24" s="30">
        <f>SUM(Q24-U24)</f>
        <v>20032.912380952381</v>
      </c>
      <c r="F24" s="14">
        <v>10.84</v>
      </c>
      <c r="G24" s="14">
        <f>F24*1.01</f>
        <v>10.948399999999999</v>
      </c>
      <c r="H24" s="47"/>
      <c r="I24" s="14">
        <v>8.02</v>
      </c>
      <c r="J24" s="14">
        <f>I24*1.01</f>
        <v>8.1001999999999992</v>
      </c>
      <c r="K24" s="30">
        <v>19161.919999999998</v>
      </c>
      <c r="L24" s="30">
        <v>18073.169999999998</v>
      </c>
      <c r="M24" s="2">
        <v>23480</v>
      </c>
      <c r="N24" s="2">
        <f>SUM(M24/210)</f>
        <v>111.80952380952381</v>
      </c>
      <c r="O24" s="2">
        <f>SUM((N24*5%))</f>
        <v>5.590476190476191</v>
      </c>
      <c r="P24" s="2">
        <f>SUM(N24-O24)</f>
        <v>106.21904761904761</v>
      </c>
      <c r="Q24" s="2">
        <f>SUM(P24*205)</f>
        <v>21774.90476190476</v>
      </c>
      <c r="R24" s="2">
        <f t="shared" ref="R24:R32" si="8">SUM(Q24-U24)</f>
        <v>20032.912380952381</v>
      </c>
      <c r="S24" s="2">
        <f>SUM(Q24-V24)</f>
        <v>19161.91619047619</v>
      </c>
      <c r="T24" s="2">
        <f>SUM(Q24-W24)</f>
        <v>18073.170952380951</v>
      </c>
      <c r="U24" s="2">
        <f>SUM(Q24*8%)</f>
        <v>1741.9923809523807</v>
      </c>
      <c r="V24" s="2">
        <f>SUM(Q24*12%)</f>
        <v>2612.988571428571</v>
      </c>
      <c r="W24" s="2">
        <f>SUM(Q24*17%)</f>
        <v>3701.7338095238092</v>
      </c>
    </row>
    <row r="25" spans="1:26" ht="16.5" hidden="1" customHeight="1" x14ac:dyDescent="0.2">
      <c r="A25" s="6">
        <v>1</v>
      </c>
      <c r="B25" s="4">
        <v>24072</v>
      </c>
      <c r="C25" s="4">
        <f t="shared" ref="C25:C31" si="9">B25*1.01</f>
        <v>24312.720000000001</v>
      </c>
      <c r="D25" s="30">
        <v>24556</v>
      </c>
      <c r="E25" s="30">
        <f t="shared" ref="E25:E32" si="10">SUM(Q25-U25)</f>
        <v>20950.945333333333</v>
      </c>
      <c r="F25" s="14">
        <v>11.04</v>
      </c>
      <c r="G25" s="14">
        <f t="shared" ref="G25:G31" si="11">F25*1.01</f>
        <v>11.150399999999999</v>
      </c>
      <c r="H25" s="47"/>
      <c r="I25" s="14">
        <v>8.2100000000000009</v>
      </c>
      <c r="J25" s="14">
        <f t="shared" ref="J25:J31" si="12">I25*1.01</f>
        <v>8.2921000000000014</v>
      </c>
      <c r="K25" s="30">
        <v>20040.03</v>
      </c>
      <c r="L25" s="30">
        <v>18901.400000000001</v>
      </c>
      <c r="M25" s="2">
        <v>24556</v>
      </c>
      <c r="N25" s="2">
        <f t="shared" ref="N25:N32" si="13">SUM(M25/210)</f>
        <v>116.93333333333334</v>
      </c>
      <c r="O25" s="2">
        <f t="shared" ref="O25:O32" si="14">SUM((N25*5%))</f>
        <v>5.8466666666666676</v>
      </c>
      <c r="P25" s="2">
        <f t="shared" ref="P25:P32" si="15">SUM(N25-O25)</f>
        <v>111.08666666666667</v>
      </c>
      <c r="Q25" s="2">
        <f t="shared" ref="Q25:Q32" si="16">SUM(P25*205)</f>
        <v>22772.766666666666</v>
      </c>
      <c r="R25" s="2">
        <f t="shared" si="8"/>
        <v>20950.945333333333</v>
      </c>
      <c r="S25" s="2">
        <f t="shared" ref="S25:S32" si="17">SUM(Q25-V25)</f>
        <v>20040.034666666666</v>
      </c>
      <c r="T25" s="2">
        <f t="shared" ref="T25:T32" si="18">SUM(Q25-W25)</f>
        <v>18901.396333333334</v>
      </c>
      <c r="U25" s="2">
        <f t="shared" ref="U25:U32" si="19">SUM(Q25*8%)</f>
        <v>1821.8213333333333</v>
      </c>
      <c r="V25" s="2">
        <f t="shared" ref="V25:V32" si="20">SUM(Q25*12%)</f>
        <v>2732.732</v>
      </c>
      <c r="W25" s="2">
        <f t="shared" ref="W25:W32" si="21">SUM(Q25*17%)</f>
        <v>3871.3703333333337</v>
      </c>
    </row>
    <row r="26" spans="1:26" ht="16.5" hidden="1" customHeight="1" x14ac:dyDescent="0.2">
      <c r="A26" s="6">
        <v>2</v>
      </c>
      <c r="B26" s="4">
        <v>25112</v>
      </c>
      <c r="C26" s="4">
        <f t="shared" si="9"/>
        <v>25363.119999999999</v>
      </c>
      <c r="D26" s="30">
        <v>23617</v>
      </c>
      <c r="E26" s="30">
        <f t="shared" si="10"/>
        <v>21856.180428571428</v>
      </c>
      <c r="F26" s="14">
        <v>11.78</v>
      </c>
      <c r="G26" s="14">
        <f t="shared" si="11"/>
        <v>11.8978</v>
      </c>
      <c r="H26" s="47"/>
      <c r="I26" s="14">
        <v>8.9600000000000009</v>
      </c>
      <c r="J26" s="14">
        <f t="shared" si="12"/>
        <v>9.0496000000000016</v>
      </c>
      <c r="K26" s="30">
        <v>20905.91</v>
      </c>
      <c r="L26" s="30">
        <v>19718.080000000002</v>
      </c>
      <c r="M26" s="2">
        <v>25617</v>
      </c>
      <c r="N26" s="2">
        <f t="shared" si="13"/>
        <v>121.98571428571428</v>
      </c>
      <c r="O26" s="2">
        <f t="shared" si="14"/>
        <v>6.0992857142857142</v>
      </c>
      <c r="P26" s="2">
        <f t="shared" si="15"/>
        <v>115.88642857142857</v>
      </c>
      <c r="Q26" s="2">
        <f t="shared" si="16"/>
        <v>23756.717857142856</v>
      </c>
      <c r="R26" s="2">
        <f t="shared" si="8"/>
        <v>21856.180428571428</v>
      </c>
      <c r="S26" s="2">
        <f t="shared" si="17"/>
        <v>20905.911714285714</v>
      </c>
      <c r="T26" s="2">
        <f t="shared" si="18"/>
        <v>19718.075821428571</v>
      </c>
      <c r="U26" s="2">
        <f t="shared" si="19"/>
        <v>1900.5374285714286</v>
      </c>
      <c r="V26" s="2">
        <f t="shared" si="20"/>
        <v>2850.8061428571427</v>
      </c>
      <c r="W26" s="2">
        <f t="shared" si="21"/>
        <v>4038.6420357142856</v>
      </c>
    </row>
    <row r="27" spans="1:26" ht="16.5" hidden="1" customHeight="1" x14ac:dyDescent="0.2">
      <c r="A27" s="6">
        <v>3</v>
      </c>
      <c r="B27" s="4">
        <v>26150</v>
      </c>
      <c r="C27" s="4">
        <f t="shared" si="9"/>
        <v>26411.5</v>
      </c>
      <c r="D27" s="30">
        <v>26676</v>
      </c>
      <c r="E27" s="30">
        <f t="shared" si="10"/>
        <v>22759.70914285714</v>
      </c>
      <c r="F27" s="14">
        <v>12.01</v>
      </c>
      <c r="G27" s="14">
        <f t="shared" si="11"/>
        <v>12.130100000000001</v>
      </c>
      <c r="H27" s="47"/>
      <c r="I27" s="14">
        <v>9.1999999999999993</v>
      </c>
      <c r="J27" s="14">
        <f t="shared" si="12"/>
        <v>9.2919999999999998</v>
      </c>
      <c r="K27" s="30">
        <v>21770.16</v>
      </c>
      <c r="L27" s="30">
        <v>20533.22</v>
      </c>
      <c r="M27" s="2">
        <v>26676</v>
      </c>
      <c r="N27" s="2">
        <f t="shared" si="13"/>
        <v>127.02857142857142</v>
      </c>
      <c r="O27" s="2">
        <f t="shared" si="14"/>
        <v>6.3514285714285714</v>
      </c>
      <c r="P27" s="2">
        <f t="shared" si="15"/>
        <v>120.67714285714285</v>
      </c>
      <c r="Q27" s="2">
        <f t="shared" si="16"/>
        <v>24738.814285714285</v>
      </c>
      <c r="R27" s="2">
        <f t="shared" si="8"/>
        <v>22759.70914285714</v>
      </c>
      <c r="S27" s="2">
        <f t="shared" si="17"/>
        <v>21770.156571428572</v>
      </c>
      <c r="T27" s="2">
        <f t="shared" si="18"/>
        <v>20533.215857142855</v>
      </c>
      <c r="U27" s="2">
        <f t="shared" si="19"/>
        <v>1979.1051428571429</v>
      </c>
      <c r="V27" s="2">
        <f t="shared" si="20"/>
        <v>2968.6577142857141</v>
      </c>
      <c r="W27" s="2">
        <f t="shared" si="21"/>
        <v>4205.5984285714285</v>
      </c>
    </row>
    <row r="28" spans="1:26" ht="16.5" hidden="1" customHeight="1" x14ac:dyDescent="0.2">
      <c r="A28" s="6">
        <v>4</v>
      </c>
      <c r="B28" s="4">
        <v>27220</v>
      </c>
      <c r="C28" s="4">
        <f t="shared" si="9"/>
        <v>27492.2</v>
      </c>
      <c r="D28" s="30">
        <v>27767</v>
      </c>
      <c r="E28" s="30">
        <f t="shared" si="10"/>
        <v>23690.539952380957</v>
      </c>
      <c r="F28" s="14">
        <v>12.45</v>
      </c>
      <c r="G28" s="14">
        <f t="shared" si="11"/>
        <v>12.574499999999999</v>
      </c>
      <c r="H28" s="47"/>
      <c r="I28" s="14">
        <v>9.64</v>
      </c>
      <c r="J28" s="14">
        <f t="shared" si="12"/>
        <v>9.7364000000000015</v>
      </c>
      <c r="K28" s="30">
        <v>22660.52</v>
      </c>
      <c r="L28" s="30">
        <v>21372.99</v>
      </c>
      <c r="M28" s="2">
        <v>27767</v>
      </c>
      <c r="N28" s="2">
        <f t="shared" si="13"/>
        <v>132.22380952380954</v>
      </c>
      <c r="O28" s="2">
        <f t="shared" si="14"/>
        <v>6.611190476190477</v>
      </c>
      <c r="P28" s="2">
        <f t="shared" si="15"/>
        <v>125.61261904761906</v>
      </c>
      <c r="Q28" s="2">
        <f t="shared" si="16"/>
        <v>25750.586904761909</v>
      </c>
      <c r="R28" s="2">
        <f t="shared" si="8"/>
        <v>23690.539952380957</v>
      </c>
      <c r="S28" s="2">
        <f t="shared" si="17"/>
        <v>22660.516476190482</v>
      </c>
      <c r="T28" s="2">
        <f t="shared" si="18"/>
        <v>21372.987130952384</v>
      </c>
      <c r="U28" s="2">
        <f t="shared" si="19"/>
        <v>2060.0469523809529</v>
      </c>
      <c r="V28" s="2">
        <f t="shared" si="20"/>
        <v>3090.0704285714291</v>
      </c>
      <c r="W28" s="2">
        <f t="shared" si="21"/>
        <v>4377.5997738095248</v>
      </c>
    </row>
    <row r="29" spans="1:26" ht="16.5" hidden="1" customHeight="1" x14ac:dyDescent="0.2">
      <c r="A29" s="6">
        <v>5</v>
      </c>
      <c r="B29" s="4">
        <v>28261</v>
      </c>
      <c r="C29" s="4">
        <f t="shared" si="9"/>
        <v>28543.61</v>
      </c>
      <c r="D29" s="30">
        <v>28829</v>
      </c>
      <c r="E29" s="30">
        <f t="shared" si="10"/>
        <v>24596.628238095236</v>
      </c>
      <c r="F29" s="14">
        <v>12.87</v>
      </c>
      <c r="G29" s="14">
        <f t="shared" si="11"/>
        <v>12.998699999999999</v>
      </c>
      <c r="H29" s="47"/>
      <c r="I29" s="14">
        <v>10.050000000000001</v>
      </c>
      <c r="J29" s="14">
        <f t="shared" si="12"/>
        <v>10.150500000000001</v>
      </c>
      <c r="K29" s="30">
        <v>23527.21</v>
      </c>
      <c r="L29" s="30">
        <v>22190.44</v>
      </c>
      <c r="M29" s="2">
        <v>28829</v>
      </c>
      <c r="N29" s="2">
        <f t="shared" si="13"/>
        <v>137.28095238095239</v>
      </c>
      <c r="O29" s="2">
        <f t="shared" si="14"/>
        <v>6.8640476190476196</v>
      </c>
      <c r="P29" s="2">
        <f t="shared" si="15"/>
        <v>130.41690476190476</v>
      </c>
      <c r="Q29" s="2">
        <f t="shared" si="16"/>
        <v>26735.465476190475</v>
      </c>
      <c r="R29" s="2">
        <f t="shared" si="8"/>
        <v>24596.628238095236</v>
      </c>
      <c r="S29" s="2">
        <f t="shared" si="17"/>
        <v>23527.209619047619</v>
      </c>
      <c r="T29" s="2">
        <f t="shared" si="18"/>
        <v>22190.436345238093</v>
      </c>
      <c r="U29" s="2">
        <f t="shared" si="19"/>
        <v>2138.8372380952378</v>
      </c>
      <c r="V29" s="2">
        <f t="shared" si="20"/>
        <v>3208.2558571428567</v>
      </c>
      <c r="W29" s="2">
        <f t="shared" si="21"/>
        <v>4545.0291309523809</v>
      </c>
    </row>
    <row r="30" spans="1:26" ht="16.5" hidden="1" customHeight="1" x14ac:dyDescent="0.2">
      <c r="A30" s="6">
        <v>10</v>
      </c>
      <c r="B30" s="4">
        <v>29346</v>
      </c>
      <c r="C30" s="4">
        <f t="shared" si="9"/>
        <v>29639.46</v>
      </c>
      <c r="D30" s="30">
        <v>29936</v>
      </c>
      <c r="E30" s="30">
        <f t="shared" si="10"/>
        <v>25541.110095238095</v>
      </c>
      <c r="F30" s="14">
        <v>13.32</v>
      </c>
      <c r="G30" s="14">
        <f t="shared" si="11"/>
        <v>13.453200000000001</v>
      </c>
      <c r="H30" s="47"/>
      <c r="I30" s="14">
        <v>10.51</v>
      </c>
      <c r="J30" s="14">
        <f t="shared" si="12"/>
        <v>10.6151</v>
      </c>
      <c r="K30" s="30">
        <v>24430.63</v>
      </c>
      <c r="L30" s="30">
        <v>23042.5</v>
      </c>
      <c r="M30" s="2">
        <v>29936</v>
      </c>
      <c r="N30" s="2">
        <f t="shared" si="13"/>
        <v>142.55238095238096</v>
      </c>
      <c r="O30" s="2">
        <f t="shared" si="14"/>
        <v>7.1276190476190484</v>
      </c>
      <c r="P30" s="2">
        <f t="shared" si="15"/>
        <v>135.42476190476191</v>
      </c>
      <c r="Q30" s="2">
        <f t="shared" si="16"/>
        <v>27762.076190476189</v>
      </c>
      <c r="R30" s="2">
        <f t="shared" si="8"/>
        <v>25541.110095238095</v>
      </c>
      <c r="S30" s="2">
        <f t="shared" si="17"/>
        <v>24430.627047619048</v>
      </c>
      <c r="T30" s="2">
        <f t="shared" si="18"/>
        <v>23042.523238095237</v>
      </c>
      <c r="U30" s="2">
        <f t="shared" si="19"/>
        <v>2220.966095238095</v>
      </c>
      <c r="V30" s="2">
        <f t="shared" si="20"/>
        <v>3331.4491428571428</v>
      </c>
      <c r="W30" s="2">
        <f t="shared" si="21"/>
        <v>4719.5529523809528</v>
      </c>
    </row>
    <row r="31" spans="1:26" ht="16.5" hidden="1" customHeight="1" x14ac:dyDescent="0.2">
      <c r="A31" s="6">
        <v>15</v>
      </c>
      <c r="B31" s="4">
        <v>30150</v>
      </c>
      <c r="C31" s="4">
        <f t="shared" si="9"/>
        <v>30451.5</v>
      </c>
      <c r="D31" s="30">
        <v>30756</v>
      </c>
      <c r="E31" s="30">
        <f t="shared" si="10"/>
        <v>26240.726285714285</v>
      </c>
      <c r="F31" s="14">
        <v>13.62</v>
      </c>
      <c r="G31" s="14">
        <f t="shared" si="11"/>
        <v>13.7562</v>
      </c>
      <c r="H31" s="47"/>
      <c r="I31" s="14">
        <v>10.8</v>
      </c>
      <c r="J31" s="14">
        <f t="shared" si="12"/>
        <v>10.908000000000001</v>
      </c>
      <c r="K31" s="30">
        <v>25099.83</v>
      </c>
      <c r="L31" s="30">
        <v>23673.7</v>
      </c>
      <c r="M31" s="2">
        <v>30756</v>
      </c>
      <c r="N31" s="2">
        <f t="shared" si="13"/>
        <v>146.45714285714286</v>
      </c>
      <c r="O31" s="2">
        <f t="shared" si="14"/>
        <v>7.322857142857143</v>
      </c>
      <c r="P31" s="2">
        <f t="shared" si="15"/>
        <v>139.13428571428571</v>
      </c>
      <c r="Q31" s="2">
        <f t="shared" si="16"/>
        <v>28522.528571428571</v>
      </c>
      <c r="R31" s="2">
        <f t="shared" si="8"/>
        <v>26240.726285714285</v>
      </c>
      <c r="S31" s="2">
        <f t="shared" si="17"/>
        <v>25099.825142857142</v>
      </c>
      <c r="T31" s="2">
        <f t="shared" si="18"/>
        <v>23673.698714285714</v>
      </c>
      <c r="U31" s="2">
        <f t="shared" si="19"/>
        <v>2281.8022857142855</v>
      </c>
      <c r="V31" s="2">
        <f t="shared" si="20"/>
        <v>3422.7034285714285</v>
      </c>
      <c r="W31" s="2">
        <f t="shared" si="21"/>
        <v>4848.8298571428577</v>
      </c>
    </row>
    <row r="32" spans="1:26" ht="16.5" hidden="1" customHeight="1" x14ac:dyDescent="0.2">
      <c r="A32" s="6">
        <v>20</v>
      </c>
      <c r="B32" s="4">
        <v>30952</v>
      </c>
      <c r="C32" s="4">
        <f t="shared" ref="C32" si="22">B32*1.01</f>
        <v>31261.52</v>
      </c>
      <c r="D32" s="30">
        <v>31574</v>
      </c>
      <c r="E32" s="30">
        <f t="shared" si="10"/>
        <v>26938.636095238096</v>
      </c>
      <c r="F32" s="14">
        <v>13.91</v>
      </c>
      <c r="G32" s="14">
        <f t="shared" ref="G32" si="23">F32*1.01</f>
        <v>14.049100000000001</v>
      </c>
      <c r="H32" s="47"/>
      <c r="I32" s="14">
        <v>11.1</v>
      </c>
      <c r="J32" s="14">
        <f t="shared" ref="J32" si="24">I32*1.01</f>
        <v>11.211</v>
      </c>
      <c r="K32" s="30">
        <v>25797.39</v>
      </c>
      <c r="L32" s="30">
        <v>24303.33</v>
      </c>
      <c r="M32" s="2">
        <v>31574</v>
      </c>
      <c r="N32" s="2">
        <f t="shared" si="13"/>
        <v>150.35238095238094</v>
      </c>
      <c r="O32" s="2">
        <f t="shared" si="14"/>
        <v>7.5176190476190472</v>
      </c>
      <c r="P32" s="2">
        <f t="shared" si="15"/>
        <v>142.8347619047619</v>
      </c>
      <c r="Q32" s="2">
        <f t="shared" si="16"/>
        <v>29281.126190476192</v>
      </c>
      <c r="R32" s="2">
        <f t="shared" si="8"/>
        <v>26938.636095238096</v>
      </c>
      <c r="S32" s="2">
        <f t="shared" si="17"/>
        <v>25767.39104761905</v>
      </c>
      <c r="T32" s="2">
        <f t="shared" si="18"/>
        <v>24303.33473809524</v>
      </c>
      <c r="U32" s="2">
        <f t="shared" si="19"/>
        <v>2342.4900952380954</v>
      </c>
      <c r="V32" s="2">
        <f t="shared" si="20"/>
        <v>3513.7351428571428</v>
      </c>
      <c r="W32" s="2">
        <f t="shared" si="21"/>
        <v>4977.7914523809532</v>
      </c>
    </row>
    <row r="33" spans="1:26" s="23" customFormat="1" ht="15.75" hidden="1" customHeight="1" x14ac:dyDescent="0.2">
      <c r="A33" s="9"/>
      <c r="B33" s="18"/>
      <c r="C33" s="18"/>
      <c r="D33" s="20" t="s">
        <v>63</v>
      </c>
      <c r="E33" s="20" t="s">
        <v>21</v>
      </c>
      <c r="F33" s="20" t="s">
        <v>21</v>
      </c>
      <c r="G33" s="20" t="s">
        <v>21</v>
      </c>
      <c r="H33" s="48"/>
      <c r="I33" s="20" t="s">
        <v>21</v>
      </c>
      <c r="J33" s="20" t="s">
        <v>21</v>
      </c>
      <c r="K33" s="20" t="s">
        <v>21</v>
      </c>
      <c r="L33" s="20" t="s">
        <v>21</v>
      </c>
    </row>
    <row r="34" spans="1:26" ht="34.5" hidden="1" customHeight="1" x14ac:dyDescent="0.2">
      <c r="A34" s="6"/>
      <c r="B34" s="4"/>
      <c r="C34" s="4"/>
      <c r="D34" s="29" t="s">
        <v>5</v>
      </c>
      <c r="E34" s="29" t="s">
        <v>6</v>
      </c>
      <c r="F34" s="14"/>
      <c r="G34" s="14"/>
      <c r="H34" s="29" t="s">
        <v>10</v>
      </c>
      <c r="I34" s="14"/>
      <c r="J34" s="14"/>
      <c r="K34" s="34" t="s">
        <v>14</v>
      </c>
      <c r="L34" s="51" t="s">
        <v>44</v>
      </c>
    </row>
    <row r="35" spans="1:26" ht="16.5" hidden="1" customHeight="1" x14ac:dyDescent="0.2">
      <c r="A35" s="6">
        <v>0</v>
      </c>
      <c r="B35" s="4"/>
      <c r="C35" s="4"/>
      <c r="D35" s="14">
        <v>11.06</v>
      </c>
      <c r="E35" s="14">
        <v>8.18</v>
      </c>
      <c r="F35" s="14"/>
      <c r="G35" s="14"/>
      <c r="H35" s="30">
        <v>22369.16</v>
      </c>
      <c r="I35" s="30"/>
      <c r="J35" s="30"/>
      <c r="K35" s="30">
        <v>22369.16</v>
      </c>
      <c r="L35" s="52"/>
      <c r="M35" s="1">
        <f>SUM(K35/7)/203</f>
        <v>15.741843771991556</v>
      </c>
      <c r="N35" s="1">
        <f>SUM(M35*7)*200</f>
        <v>22038.581280788178</v>
      </c>
      <c r="O35" s="5">
        <v>20830</v>
      </c>
      <c r="P35" s="1">
        <f>SUM(O35/7)/203</f>
        <v>14.65869106263195</v>
      </c>
    </row>
    <row r="36" spans="1:26" ht="16.5" hidden="1" customHeight="1" x14ac:dyDescent="0.2">
      <c r="A36" s="6">
        <v>1</v>
      </c>
      <c r="B36" s="4"/>
      <c r="C36" s="4"/>
      <c r="D36" s="14">
        <v>11.26</v>
      </c>
      <c r="E36" s="14">
        <v>8.3800000000000008</v>
      </c>
      <c r="F36" s="14"/>
      <c r="G36" s="14"/>
      <c r="H36" s="30">
        <v>23237.94</v>
      </c>
      <c r="I36" s="30"/>
      <c r="J36" s="30"/>
      <c r="K36" s="30">
        <v>23237.94</v>
      </c>
      <c r="L36" s="35" t="s">
        <v>45</v>
      </c>
      <c r="O36" s="5">
        <v>21639</v>
      </c>
      <c r="P36" s="1">
        <f t="shared" ref="P36:P43" si="25">SUM(O36/7)/203</f>
        <v>15.228008444757213</v>
      </c>
    </row>
    <row r="37" spans="1:26" ht="16.5" hidden="1" customHeight="1" x14ac:dyDescent="0.2">
      <c r="A37" s="6">
        <v>2</v>
      </c>
      <c r="B37" s="4"/>
      <c r="C37" s="4"/>
      <c r="D37" s="14">
        <v>12.02</v>
      </c>
      <c r="E37" s="14">
        <v>9.14</v>
      </c>
      <c r="F37" s="14"/>
      <c r="G37" s="14"/>
      <c r="H37" s="30">
        <v>24092.76</v>
      </c>
      <c r="I37" s="30"/>
      <c r="J37" s="30"/>
      <c r="K37" s="30">
        <v>24092.76</v>
      </c>
      <c r="L37" s="14" t="s">
        <v>35</v>
      </c>
      <c r="O37" s="5">
        <v>22435</v>
      </c>
      <c r="P37" s="1">
        <f t="shared" si="25"/>
        <v>15.788177339901479</v>
      </c>
      <c r="Z37" s="1" t="s">
        <v>35</v>
      </c>
    </row>
    <row r="38" spans="1:26" ht="16.5" hidden="1" customHeight="1" x14ac:dyDescent="0.2">
      <c r="A38" s="6">
        <v>3</v>
      </c>
      <c r="B38" s="4"/>
      <c r="C38" s="4"/>
      <c r="D38" s="14">
        <v>12.25</v>
      </c>
      <c r="E38" s="14">
        <v>9.3800000000000008</v>
      </c>
      <c r="F38" s="14"/>
      <c r="G38" s="14"/>
      <c r="H38" s="30">
        <v>24946.5</v>
      </c>
      <c r="I38" s="30"/>
      <c r="J38" s="30"/>
      <c r="K38" s="30">
        <v>24946.5</v>
      </c>
      <c r="L38" s="53" t="s">
        <v>46</v>
      </c>
      <c r="N38" s="1">
        <v>14.65869</v>
      </c>
      <c r="O38" s="5">
        <v>23230</v>
      </c>
      <c r="P38" s="1">
        <f t="shared" si="25"/>
        <v>16.347642505277971</v>
      </c>
      <c r="Y38" s="16"/>
    </row>
    <row r="39" spans="1:26" ht="16.5" hidden="1" customHeight="1" x14ac:dyDescent="0.2">
      <c r="A39" s="6">
        <v>4</v>
      </c>
      <c r="B39" s="4"/>
      <c r="C39" s="4"/>
      <c r="D39" s="14">
        <v>12.7</v>
      </c>
      <c r="E39" s="14">
        <v>9.83</v>
      </c>
      <c r="F39" s="14"/>
      <c r="G39" s="14"/>
      <c r="H39" s="30">
        <v>25802.39</v>
      </c>
      <c r="I39" s="30"/>
      <c r="J39" s="30"/>
      <c r="K39" s="30">
        <v>25802.39</v>
      </c>
      <c r="L39" s="54"/>
      <c r="O39" s="5">
        <v>24027</v>
      </c>
      <c r="P39" s="1">
        <f t="shared" si="25"/>
        <v>16.908515130190008</v>
      </c>
      <c r="Y39" s="15"/>
    </row>
    <row r="40" spans="1:26" ht="16.5" hidden="1" customHeight="1" x14ac:dyDescent="0.2">
      <c r="A40" s="6">
        <v>5</v>
      </c>
      <c r="B40" s="4"/>
      <c r="C40" s="4"/>
      <c r="D40" s="14">
        <v>13.13</v>
      </c>
      <c r="E40" s="14">
        <v>10.25</v>
      </c>
      <c r="F40" s="14"/>
      <c r="G40" s="14"/>
      <c r="H40" s="30">
        <v>26656.14</v>
      </c>
      <c r="I40" s="30"/>
      <c r="J40" s="30"/>
      <c r="K40" s="30">
        <v>26656.14</v>
      </c>
      <c r="L40" s="14" t="s">
        <v>53</v>
      </c>
      <c r="O40" s="5">
        <v>24822</v>
      </c>
      <c r="P40" s="1">
        <f t="shared" si="25"/>
        <v>17.467980295566502</v>
      </c>
    </row>
    <row r="41" spans="1:26" ht="16.5" hidden="1" customHeight="1" x14ac:dyDescent="0.2">
      <c r="A41" s="6">
        <v>10</v>
      </c>
      <c r="B41" s="4"/>
      <c r="C41" s="4"/>
      <c r="D41" s="14">
        <v>13.59</v>
      </c>
      <c r="E41" s="14">
        <v>10.72</v>
      </c>
      <c r="F41" s="14"/>
      <c r="G41" s="14"/>
      <c r="H41" s="30">
        <v>27510.959999999999</v>
      </c>
      <c r="I41" s="30"/>
      <c r="J41" s="30"/>
      <c r="K41" s="30">
        <v>27510.959999999999</v>
      </c>
      <c r="L41" s="14"/>
      <c r="O41" s="5">
        <v>25618</v>
      </c>
      <c r="P41" s="1">
        <f t="shared" si="25"/>
        <v>18.028149190710767</v>
      </c>
    </row>
    <row r="42" spans="1:26" ht="16.5" hidden="1" customHeight="1" x14ac:dyDescent="0.2">
      <c r="A42" s="6">
        <v>15</v>
      </c>
      <c r="B42" s="4"/>
      <c r="C42" s="4"/>
      <c r="D42" s="14">
        <v>13.89</v>
      </c>
      <c r="E42" s="14">
        <v>11.02</v>
      </c>
      <c r="F42" s="14"/>
      <c r="G42" s="14"/>
      <c r="H42" s="30">
        <v>28364.7</v>
      </c>
      <c r="I42" s="30"/>
      <c r="J42" s="30"/>
      <c r="K42" s="30">
        <v>28364.7</v>
      </c>
      <c r="L42" s="53" t="s">
        <v>47</v>
      </c>
      <c r="O42" s="5">
        <v>26413</v>
      </c>
      <c r="P42" s="1">
        <f t="shared" si="25"/>
        <v>18.587614356087261</v>
      </c>
    </row>
    <row r="43" spans="1:26" ht="16.5" hidden="1" customHeight="1" x14ac:dyDescent="0.2">
      <c r="A43" s="6">
        <v>20</v>
      </c>
      <c r="B43" s="4"/>
      <c r="C43" s="4"/>
      <c r="D43" s="14">
        <v>14.19</v>
      </c>
      <c r="E43" s="14">
        <v>11.32</v>
      </c>
      <c r="F43" s="14"/>
      <c r="G43" s="14"/>
      <c r="H43" s="30">
        <v>29217.37</v>
      </c>
      <c r="I43" s="30"/>
      <c r="J43" s="30"/>
      <c r="K43" s="30">
        <v>29217.37</v>
      </c>
      <c r="L43" s="55"/>
      <c r="O43" s="5">
        <v>27207</v>
      </c>
      <c r="P43" s="1">
        <f t="shared" si="25"/>
        <v>19.146375791695988</v>
      </c>
    </row>
    <row r="44" spans="1:26" s="23" customFormat="1" ht="15" hidden="1" customHeight="1" x14ac:dyDescent="0.2">
      <c r="A44" s="9"/>
      <c r="B44" s="18"/>
      <c r="C44" s="18"/>
      <c r="D44" s="20" t="s">
        <v>18</v>
      </c>
      <c r="E44" s="20" t="s">
        <v>22</v>
      </c>
      <c r="F44" s="20"/>
      <c r="G44" s="20"/>
      <c r="H44" s="20" t="s">
        <v>55</v>
      </c>
      <c r="I44" s="20"/>
      <c r="J44" s="20"/>
      <c r="K44" s="26" t="s">
        <v>55</v>
      </c>
      <c r="L44" s="25" t="s">
        <v>60</v>
      </c>
    </row>
    <row r="45" spans="1:26" s="23" customFormat="1" ht="16.5" hidden="1" customHeight="1" x14ac:dyDescent="0.2">
      <c r="A45" s="9"/>
      <c r="B45" s="18"/>
      <c r="C45" s="18"/>
      <c r="D45" s="20" t="s">
        <v>35</v>
      </c>
      <c r="E45" s="20" t="s">
        <v>54</v>
      </c>
      <c r="F45" s="20"/>
      <c r="G45" s="20"/>
      <c r="H45" s="26"/>
      <c r="I45" s="20"/>
      <c r="J45" s="20"/>
      <c r="K45" s="26"/>
      <c r="L45" s="15"/>
    </row>
    <row r="46" spans="1:26" s="23" customFormat="1" ht="16.5" hidden="1" customHeight="1" x14ac:dyDescent="0.2">
      <c r="A46" s="9"/>
      <c r="B46" s="18"/>
      <c r="C46" s="18"/>
      <c r="D46" s="20" t="s">
        <v>35</v>
      </c>
      <c r="E46" s="20" t="s">
        <v>23</v>
      </c>
      <c r="F46" s="20"/>
      <c r="G46" s="20"/>
      <c r="H46" s="26"/>
      <c r="I46" s="20"/>
      <c r="J46" s="20"/>
      <c r="K46" s="20"/>
      <c r="L46" s="51" t="s">
        <v>56</v>
      </c>
    </row>
    <row r="47" spans="1:26" ht="27.75" hidden="1" customHeight="1" x14ac:dyDescent="0.2">
      <c r="A47" s="6"/>
      <c r="B47" s="7"/>
      <c r="C47" s="7"/>
      <c r="D47" s="29" t="s">
        <v>9</v>
      </c>
      <c r="E47" s="29" t="s">
        <v>11</v>
      </c>
      <c r="F47" s="13"/>
      <c r="G47" s="13"/>
      <c r="H47" s="29" t="s">
        <v>12</v>
      </c>
      <c r="I47" s="13"/>
      <c r="J47" s="13"/>
      <c r="K47" s="32" t="s">
        <v>13</v>
      </c>
      <c r="L47" s="52"/>
      <c r="Y47" s="51"/>
    </row>
    <row r="48" spans="1:26" ht="16.5" hidden="1" customHeight="1" x14ac:dyDescent="0.2">
      <c r="A48" s="6">
        <v>0</v>
      </c>
      <c r="B48" s="5">
        <v>10.63</v>
      </c>
      <c r="C48" s="5">
        <f>B48*1.01</f>
        <v>10.736300000000002</v>
      </c>
      <c r="D48" s="14">
        <v>10</v>
      </c>
      <c r="E48" s="30">
        <v>29904</v>
      </c>
      <c r="F48" s="14"/>
      <c r="G48" s="14"/>
      <c r="H48" s="14">
        <v>10.71</v>
      </c>
      <c r="I48" s="14"/>
      <c r="J48" s="14"/>
      <c r="K48" s="14">
        <v>10.220000000000001</v>
      </c>
      <c r="L48" s="13" t="s">
        <v>19</v>
      </c>
      <c r="Y48" s="52"/>
    </row>
    <row r="49" spans="1:25" ht="16.5" hidden="1" customHeight="1" x14ac:dyDescent="0.2">
      <c r="A49" s="6">
        <v>1</v>
      </c>
      <c r="B49" s="5">
        <v>10.82</v>
      </c>
      <c r="C49" s="5">
        <f t="shared" ref="C49:C55" si="26">B49*1.01</f>
        <v>10.9282</v>
      </c>
      <c r="D49" s="14">
        <v>10.5</v>
      </c>
      <c r="E49" s="30">
        <v>31206</v>
      </c>
      <c r="F49" s="14"/>
      <c r="G49" s="14"/>
      <c r="H49" s="14">
        <v>11.09</v>
      </c>
      <c r="I49" s="14"/>
      <c r="J49" s="14"/>
      <c r="K49" s="14">
        <v>10.75</v>
      </c>
      <c r="L49" s="13" t="s">
        <v>35</v>
      </c>
    </row>
    <row r="50" spans="1:25" ht="16.5" hidden="1" customHeight="1" x14ac:dyDescent="0.2">
      <c r="A50" s="6">
        <v>2</v>
      </c>
      <c r="B50" s="5">
        <v>11.55</v>
      </c>
      <c r="C50" s="5">
        <f t="shared" si="26"/>
        <v>11.665500000000002</v>
      </c>
      <c r="D50" s="14">
        <v>11</v>
      </c>
      <c r="E50" s="30">
        <v>33526</v>
      </c>
      <c r="F50" s="14"/>
      <c r="G50" s="14"/>
      <c r="H50" s="14">
        <v>11.43</v>
      </c>
      <c r="I50" s="14"/>
      <c r="J50" s="14"/>
      <c r="K50" s="14">
        <v>11.29</v>
      </c>
      <c r="L50" s="28" t="s">
        <v>58</v>
      </c>
    </row>
    <row r="51" spans="1:25" ht="16.5" hidden="1" customHeight="1" x14ac:dyDescent="0.2">
      <c r="A51" s="6">
        <v>3</v>
      </c>
      <c r="B51" s="5">
        <v>11.78</v>
      </c>
      <c r="C51" s="5">
        <f t="shared" si="26"/>
        <v>11.8978</v>
      </c>
      <c r="D51" s="14">
        <v>11.5</v>
      </c>
      <c r="E51" s="30">
        <v>33643</v>
      </c>
      <c r="F51" s="14"/>
      <c r="G51" s="14"/>
      <c r="H51" s="14">
        <v>11.79</v>
      </c>
      <c r="I51" s="14"/>
      <c r="J51" s="14"/>
      <c r="K51" s="14">
        <v>11.83</v>
      </c>
      <c r="L51" s="13" t="s">
        <v>19</v>
      </c>
    </row>
    <row r="52" spans="1:25" ht="16.5" hidden="1" customHeight="1" x14ac:dyDescent="0.2">
      <c r="A52" s="6">
        <v>4</v>
      </c>
      <c r="B52" s="5">
        <v>12.21</v>
      </c>
      <c r="C52" s="5">
        <f t="shared" si="26"/>
        <v>12.332100000000001</v>
      </c>
      <c r="D52" s="14">
        <v>12</v>
      </c>
      <c r="E52" s="30">
        <v>34837</v>
      </c>
      <c r="F52" s="14"/>
      <c r="G52" s="14"/>
      <c r="H52" s="14">
        <v>12.17</v>
      </c>
      <c r="I52" s="14"/>
      <c r="J52" s="14"/>
      <c r="K52" s="14">
        <v>12.36</v>
      </c>
      <c r="L52" s="28" t="s">
        <v>35</v>
      </c>
      <c r="O52" s="1">
        <f>SUM(E10+D10)/240/7</f>
        <v>23.099999999999998</v>
      </c>
      <c r="P52" s="1" t="s">
        <v>32</v>
      </c>
      <c r="Y52" s="44" t="s">
        <v>35</v>
      </c>
    </row>
    <row r="53" spans="1:25" ht="16.5" hidden="1" customHeight="1" x14ac:dyDescent="0.2">
      <c r="A53" s="6">
        <v>5</v>
      </c>
      <c r="B53" s="5">
        <v>12.62</v>
      </c>
      <c r="C53" s="5">
        <f t="shared" si="26"/>
        <v>12.7462</v>
      </c>
      <c r="D53" s="14">
        <v>12.5</v>
      </c>
      <c r="E53" s="30">
        <v>36248</v>
      </c>
      <c r="F53" s="14"/>
      <c r="G53" s="14"/>
      <c r="H53" s="14">
        <v>12.51</v>
      </c>
      <c r="I53" s="14"/>
      <c r="J53" s="14"/>
      <c r="K53" s="14">
        <v>12.88</v>
      </c>
      <c r="L53" s="44" t="s">
        <v>42</v>
      </c>
      <c r="N53" s="1">
        <f>SUM(K56/203)/7</f>
        <v>9.9718508092892337E-3</v>
      </c>
      <c r="O53" s="1">
        <f>SUM(H10/240)/7</f>
        <v>17.5</v>
      </c>
      <c r="P53" s="1" t="s">
        <v>33</v>
      </c>
      <c r="Q53" s="1">
        <f>SUM(H10/7)/240</f>
        <v>17.5</v>
      </c>
      <c r="R53" s="1">
        <f>SUM(17.8*7)*240</f>
        <v>29904.000000000004</v>
      </c>
      <c r="Y53" s="45"/>
    </row>
    <row r="54" spans="1:25" ht="16.5" hidden="1" customHeight="1" x14ac:dyDescent="0.2">
      <c r="A54" s="6">
        <v>10</v>
      </c>
      <c r="B54" s="5">
        <v>13.06</v>
      </c>
      <c r="C54" s="5">
        <f t="shared" si="26"/>
        <v>13.1906</v>
      </c>
      <c r="D54" s="14">
        <v>13</v>
      </c>
      <c r="E54" s="30">
        <v>37770</v>
      </c>
      <c r="F54" s="14"/>
      <c r="G54" s="14"/>
      <c r="H54" s="14">
        <v>12.87</v>
      </c>
      <c r="I54" s="14"/>
      <c r="J54" s="14"/>
      <c r="K54" s="14">
        <v>13.44</v>
      </c>
      <c r="L54" s="45"/>
    </row>
    <row r="55" spans="1:25" ht="16.5" hidden="1" customHeight="1" x14ac:dyDescent="0.2">
      <c r="A55" s="6">
        <v>15</v>
      </c>
      <c r="B55" s="5">
        <v>13.36</v>
      </c>
      <c r="C55" s="5">
        <f t="shared" si="26"/>
        <v>13.493599999999999</v>
      </c>
      <c r="D55" s="14">
        <v>14</v>
      </c>
      <c r="E55" s="30">
        <v>38789</v>
      </c>
      <c r="F55" s="14"/>
      <c r="G55" s="14"/>
      <c r="H55" s="14">
        <v>13.22</v>
      </c>
      <c r="I55" s="14"/>
      <c r="J55" s="14"/>
      <c r="K55" s="14">
        <v>13.79</v>
      </c>
      <c r="L55" s="35" t="s">
        <v>43</v>
      </c>
    </row>
    <row r="56" spans="1:25" ht="16.5" hidden="1" customHeight="1" x14ac:dyDescent="0.2">
      <c r="A56" s="6">
        <v>20</v>
      </c>
      <c r="B56" s="5">
        <v>13.64</v>
      </c>
      <c r="C56" s="5">
        <f t="shared" ref="C56" si="27">B56*1.01</f>
        <v>13.776400000000001</v>
      </c>
      <c r="D56" s="14">
        <v>15</v>
      </c>
      <c r="E56" s="30">
        <v>39837</v>
      </c>
      <c r="F56" s="14"/>
      <c r="G56" s="14"/>
      <c r="H56" s="14">
        <v>13.57</v>
      </c>
      <c r="I56" s="14"/>
      <c r="J56" s="14"/>
      <c r="K56" s="14">
        <v>14.17</v>
      </c>
      <c r="L56" s="27"/>
      <c r="Y56" s="49"/>
    </row>
    <row r="57" spans="1:25" s="23" customFormat="1" ht="9.6" hidden="1" customHeight="1" x14ac:dyDescent="0.2">
      <c r="A57" s="9"/>
      <c r="B57" s="19"/>
      <c r="C57" s="19"/>
      <c r="D57" s="20" t="s">
        <v>15</v>
      </c>
      <c r="E57" s="20" t="s">
        <v>61</v>
      </c>
      <c r="F57" s="20"/>
      <c r="G57" s="20"/>
      <c r="H57" s="36" t="s">
        <v>24</v>
      </c>
      <c r="I57" s="20"/>
      <c r="J57" s="20"/>
      <c r="K57" s="37" t="s">
        <v>48</v>
      </c>
      <c r="L57" s="38" t="s">
        <v>57</v>
      </c>
      <c r="Y57" s="50"/>
    </row>
    <row r="58" spans="1:25" ht="21.6" hidden="1" customHeight="1" x14ac:dyDescent="0.2"/>
    <row r="59" spans="1:25" ht="24" x14ac:dyDescent="0.2">
      <c r="A59" s="6" t="s">
        <v>0</v>
      </c>
      <c r="D59" s="29" t="s">
        <v>20</v>
      </c>
      <c r="E59" s="29" t="s">
        <v>31</v>
      </c>
      <c r="F59" s="13"/>
      <c r="G59" s="13"/>
      <c r="H59" s="29" t="s">
        <v>1</v>
      </c>
      <c r="I59" s="13"/>
      <c r="J59" s="13"/>
      <c r="K59" s="29" t="s">
        <v>2</v>
      </c>
      <c r="L59" s="29" t="s">
        <v>3</v>
      </c>
    </row>
    <row r="60" spans="1:25" ht="15" customHeight="1" x14ac:dyDescent="0.2">
      <c r="A60" s="6">
        <v>0</v>
      </c>
      <c r="D60" s="30">
        <f>D2+(D2*0.01)</f>
        <v>4581.3600000000006</v>
      </c>
      <c r="E60" s="30">
        <f t="shared" ref="E60:E68" si="28">E2+(E2*0.01)</f>
        <v>21210</v>
      </c>
      <c r="F60" s="30">
        <v>21024</v>
      </c>
      <c r="G60" s="31">
        <v>20662</v>
      </c>
      <c r="H60" s="30">
        <f t="shared" ref="H60:H68" si="29">H2+(H2*0.01)</f>
        <v>20870.640000000003</v>
      </c>
      <c r="I60" s="14"/>
      <c r="J60" s="14"/>
      <c r="K60" s="30">
        <f t="shared" ref="K60:L68" si="30">K2+(K2*0.01)</f>
        <v>19372.810000000001</v>
      </c>
      <c r="L60" s="30">
        <f t="shared" si="30"/>
        <v>13867.3</v>
      </c>
    </row>
    <row r="61" spans="1:25" ht="15" customHeight="1" x14ac:dyDescent="0.2">
      <c r="A61" s="6">
        <v>1</v>
      </c>
      <c r="D61" s="30">
        <f t="shared" ref="D61:D68" si="31">D3+(D3*0.01)</f>
        <v>4751.0399999999991</v>
      </c>
      <c r="E61" s="30">
        <f t="shared" si="28"/>
        <v>22397.759999999995</v>
      </c>
      <c r="F61" s="30">
        <v>22011</v>
      </c>
      <c r="G61" s="31">
        <v>21602</v>
      </c>
      <c r="H61" s="30">
        <f t="shared" si="29"/>
        <v>22058.400000000001</v>
      </c>
      <c r="I61" s="14"/>
      <c r="J61" s="14"/>
      <c r="K61" s="30">
        <f t="shared" si="30"/>
        <v>20526.23</v>
      </c>
      <c r="L61" s="30">
        <f t="shared" si="30"/>
        <v>14690.45</v>
      </c>
    </row>
    <row r="62" spans="1:25" ht="15" customHeight="1" x14ac:dyDescent="0.2">
      <c r="A62" s="6">
        <v>2</v>
      </c>
      <c r="D62" s="30">
        <f t="shared" si="31"/>
        <v>4920.72</v>
      </c>
      <c r="E62" s="30">
        <f t="shared" si="28"/>
        <v>23246.159999999996</v>
      </c>
      <c r="F62" s="30">
        <v>22998</v>
      </c>
      <c r="G62" s="31">
        <v>22589</v>
      </c>
      <c r="H62" s="30">
        <f t="shared" si="29"/>
        <v>22906.799999999999</v>
      </c>
      <c r="I62" s="14"/>
      <c r="J62" s="14"/>
      <c r="K62" s="30">
        <f t="shared" si="30"/>
        <v>21314.03</v>
      </c>
      <c r="L62" s="30">
        <f t="shared" si="30"/>
        <v>15260.09</v>
      </c>
    </row>
    <row r="63" spans="1:25" ht="15" customHeight="1" x14ac:dyDescent="0.2">
      <c r="A63" s="6">
        <v>3</v>
      </c>
      <c r="D63" s="30">
        <f t="shared" si="31"/>
        <v>5090.3999999999996</v>
      </c>
      <c r="E63" s="30">
        <f t="shared" si="28"/>
        <v>24094.559999999998</v>
      </c>
      <c r="F63" s="30">
        <v>23985</v>
      </c>
      <c r="G63" s="31">
        <v>23576</v>
      </c>
      <c r="H63" s="30">
        <f t="shared" si="29"/>
        <v>23755.200000000001</v>
      </c>
      <c r="I63" s="14"/>
      <c r="J63" s="14"/>
      <c r="K63" s="30">
        <f t="shared" si="30"/>
        <v>22101.83</v>
      </c>
      <c r="L63" s="30">
        <f t="shared" si="30"/>
        <v>15817.61</v>
      </c>
    </row>
    <row r="64" spans="1:25" ht="15" customHeight="1" x14ac:dyDescent="0.2">
      <c r="A64" s="6">
        <v>4</v>
      </c>
      <c r="D64" s="30">
        <f t="shared" si="31"/>
        <v>5260.08</v>
      </c>
      <c r="E64" s="30">
        <f t="shared" si="28"/>
        <v>24942.959999999995</v>
      </c>
      <c r="F64" s="30">
        <v>24972</v>
      </c>
      <c r="G64" s="31">
        <v>24563</v>
      </c>
      <c r="H64" s="30">
        <f t="shared" si="29"/>
        <v>24603.599999999999</v>
      </c>
      <c r="I64" s="14"/>
      <c r="J64" s="14"/>
      <c r="K64" s="30">
        <f t="shared" si="30"/>
        <v>22888.62</v>
      </c>
      <c r="L64" s="30">
        <f t="shared" si="30"/>
        <v>16388.259999999998</v>
      </c>
    </row>
    <row r="65" spans="1:12" ht="15" customHeight="1" x14ac:dyDescent="0.2">
      <c r="A65" s="6">
        <v>5</v>
      </c>
      <c r="D65" s="30">
        <f t="shared" si="31"/>
        <v>5684.28</v>
      </c>
      <c r="E65" s="30">
        <f t="shared" si="28"/>
        <v>25791.359999999997</v>
      </c>
      <c r="F65" s="30">
        <v>25959</v>
      </c>
      <c r="G65" s="31">
        <v>25550</v>
      </c>
      <c r="H65" s="30">
        <f t="shared" si="29"/>
        <v>25452</v>
      </c>
      <c r="I65" s="14"/>
      <c r="J65" s="14"/>
      <c r="K65" s="30">
        <f t="shared" si="30"/>
        <v>23655.21</v>
      </c>
      <c r="L65" s="30">
        <f t="shared" si="30"/>
        <v>16931.64</v>
      </c>
    </row>
    <row r="66" spans="1:12" ht="15" customHeight="1" x14ac:dyDescent="0.2">
      <c r="A66" s="6">
        <v>10</v>
      </c>
      <c r="D66" s="30">
        <f t="shared" si="31"/>
        <v>6565</v>
      </c>
      <c r="E66" s="30">
        <f t="shared" si="28"/>
        <v>26639.759999999995</v>
      </c>
      <c r="F66" s="30">
        <v>26946</v>
      </c>
      <c r="G66" s="31">
        <v>26537</v>
      </c>
      <c r="H66" s="30">
        <f t="shared" si="29"/>
        <v>26300.400000000001</v>
      </c>
      <c r="I66" s="14"/>
      <c r="J66" s="14"/>
      <c r="K66" s="30">
        <f t="shared" si="30"/>
        <v>24464.22</v>
      </c>
      <c r="L66" s="30">
        <f t="shared" si="30"/>
        <v>17515.419999999998</v>
      </c>
    </row>
    <row r="67" spans="1:12" ht="15" customHeight="1" x14ac:dyDescent="0.2">
      <c r="A67" s="6">
        <v>15</v>
      </c>
      <c r="D67" s="30">
        <f t="shared" si="31"/>
        <v>7878</v>
      </c>
      <c r="E67" s="30">
        <f t="shared" si="28"/>
        <v>28336.559999999998</v>
      </c>
      <c r="F67" s="30">
        <v>27933</v>
      </c>
      <c r="G67" s="31">
        <v>27524</v>
      </c>
      <c r="H67" s="30">
        <f t="shared" si="29"/>
        <v>27997.200000000001</v>
      </c>
      <c r="I67" s="14"/>
      <c r="J67" s="14"/>
      <c r="K67" s="30">
        <f t="shared" si="30"/>
        <v>25123.75</v>
      </c>
      <c r="L67" s="30">
        <f t="shared" si="30"/>
        <v>17981.03</v>
      </c>
    </row>
    <row r="68" spans="1:12" ht="15" customHeight="1" x14ac:dyDescent="0.2">
      <c r="A68" s="6">
        <v>20</v>
      </c>
      <c r="D68" s="30">
        <f t="shared" si="31"/>
        <v>9162.7200000000012</v>
      </c>
      <c r="E68" s="30">
        <f t="shared" si="28"/>
        <v>30033.359999999997</v>
      </c>
      <c r="F68" s="30">
        <v>28920</v>
      </c>
      <c r="G68" s="31">
        <v>28511</v>
      </c>
      <c r="H68" s="30">
        <f t="shared" si="29"/>
        <v>29694</v>
      </c>
      <c r="I68" s="14"/>
      <c r="J68" s="14"/>
      <c r="K68" s="30">
        <f t="shared" si="30"/>
        <v>25803.48</v>
      </c>
      <c r="L68" s="30">
        <f t="shared" si="30"/>
        <v>18469.87</v>
      </c>
    </row>
    <row r="69" spans="1:12" ht="15" customHeight="1" x14ac:dyDescent="0.2">
      <c r="A69" s="9"/>
      <c r="D69" s="20" t="s">
        <v>59</v>
      </c>
      <c r="E69" s="20" t="s">
        <v>16</v>
      </c>
      <c r="F69" s="20"/>
      <c r="G69" s="20"/>
      <c r="H69" s="20" t="s">
        <v>16</v>
      </c>
      <c r="I69" s="20"/>
      <c r="J69" s="20"/>
      <c r="K69" s="20" t="s">
        <v>16</v>
      </c>
      <c r="L69" s="20" t="s">
        <v>24</v>
      </c>
    </row>
    <row r="70" spans="1:12" ht="24" x14ac:dyDescent="0.2">
      <c r="A70" s="6"/>
      <c r="D70" s="29" t="s">
        <v>62</v>
      </c>
      <c r="E70" s="29" t="s">
        <v>4</v>
      </c>
      <c r="F70" s="32"/>
      <c r="G70" s="32"/>
      <c r="H70" s="33" t="s">
        <v>39</v>
      </c>
      <c r="I70" s="13"/>
      <c r="J70" s="13"/>
      <c r="K70" s="34" t="s">
        <v>7</v>
      </c>
      <c r="L70" s="29" t="s">
        <v>8</v>
      </c>
    </row>
    <row r="71" spans="1:12" ht="15.6" customHeight="1" x14ac:dyDescent="0.2">
      <c r="A71" s="6">
        <v>0</v>
      </c>
      <c r="D71" s="30">
        <f t="shared" ref="D71:E79" si="32">D13+(D13*0.01)</f>
        <v>13867.3</v>
      </c>
      <c r="E71" s="30">
        <f t="shared" si="32"/>
        <v>10946.38</v>
      </c>
      <c r="F71" s="30"/>
      <c r="G71" s="30"/>
      <c r="H71" s="30">
        <f t="shared" ref="H71:H79" si="33">H13+(H13*0.01)</f>
        <v>18292.11</v>
      </c>
      <c r="I71" s="14"/>
      <c r="J71" s="14"/>
      <c r="K71" s="14">
        <f>K13+(K13*0.01)</f>
        <v>10.1</v>
      </c>
      <c r="L71" s="14">
        <f t="shared" ref="L71:L79" si="34">L13+(L13*0.01)</f>
        <v>8.1001999999999992</v>
      </c>
    </row>
    <row r="72" spans="1:12" ht="15.6" customHeight="1" x14ac:dyDescent="0.2">
      <c r="A72" s="6">
        <v>1</v>
      </c>
      <c r="D72" s="30">
        <f t="shared" si="32"/>
        <v>14690.45</v>
      </c>
      <c r="E72" s="30">
        <f t="shared" si="32"/>
        <v>11770.54</v>
      </c>
      <c r="F72" s="30"/>
      <c r="G72" s="30"/>
      <c r="H72" s="30">
        <f t="shared" si="33"/>
        <v>18983.96</v>
      </c>
      <c r="I72" s="14"/>
      <c r="J72" s="14"/>
      <c r="K72" s="14">
        <f t="shared" ref="K72:K79" si="35">K14+(K14*0.01)</f>
        <v>10.998900000000001</v>
      </c>
      <c r="L72" s="14">
        <f t="shared" si="34"/>
        <v>8.2921000000000014</v>
      </c>
    </row>
    <row r="73" spans="1:12" ht="15.6" customHeight="1" x14ac:dyDescent="0.2">
      <c r="A73" s="6">
        <v>2</v>
      </c>
      <c r="D73" s="30">
        <f t="shared" si="32"/>
        <v>15260.09</v>
      </c>
      <c r="E73" s="30">
        <f t="shared" si="32"/>
        <v>12435.12</v>
      </c>
      <c r="F73" s="30"/>
      <c r="G73" s="30"/>
      <c r="H73" s="30">
        <f t="shared" si="33"/>
        <v>19693.990000000002</v>
      </c>
      <c r="I73" s="14"/>
      <c r="J73" s="14"/>
      <c r="K73" s="14">
        <f t="shared" si="35"/>
        <v>11.11</v>
      </c>
      <c r="L73" s="14">
        <f t="shared" si="34"/>
        <v>9.0496000000000016</v>
      </c>
    </row>
    <row r="74" spans="1:12" ht="15.6" customHeight="1" x14ac:dyDescent="0.2">
      <c r="A74" s="6">
        <v>3</v>
      </c>
      <c r="D74" s="30">
        <f t="shared" si="32"/>
        <v>15817.61</v>
      </c>
      <c r="E74" s="30">
        <f t="shared" si="32"/>
        <v>13101.72</v>
      </c>
      <c r="F74" s="30"/>
      <c r="G74" s="30"/>
      <c r="H74" s="30">
        <f t="shared" si="33"/>
        <v>20388.87</v>
      </c>
      <c r="I74" s="14"/>
      <c r="J74" s="14"/>
      <c r="K74" s="14">
        <f t="shared" si="35"/>
        <v>11.615</v>
      </c>
      <c r="L74" s="14">
        <f t="shared" si="34"/>
        <v>9.2919999999999998</v>
      </c>
    </row>
    <row r="75" spans="1:12" ht="15.6" customHeight="1" x14ac:dyDescent="0.2">
      <c r="A75" s="6">
        <v>4</v>
      </c>
      <c r="D75" s="30">
        <f t="shared" si="32"/>
        <v>16388.259999999998</v>
      </c>
      <c r="E75" s="30">
        <f t="shared" si="32"/>
        <v>13766.3</v>
      </c>
      <c r="F75" s="30"/>
      <c r="G75" s="30"/>
      <c r="H75" s="30">
        <f t="shared" si="33"/>
        <v>21096.880000000001</v>
      </c>
      <c r="I75" s="14"/>
      <c r="J75" s="14"/>
      <c r="K75" s="14">
        <f t="shared" si="35"/>
        <v>12.12</v>
      </c>
      <c r="L75" s="14">
        <f t="shared" si="34"/>
        <v>9.7363999999999997</v>
      </c>
    </row>
    <row r="76" spans="1:12" ht="15.6" customHeight="1" x14ac:dyDescent="0.2">
      <c r="A76" s="6">
        <v>5</v>
      </c>
      <c r="D76" s="30">
        <f t="shared" si="32"/>
        <v>16931.64</v>
      </c>
      <c r="E76" s="30">
        <f t="shared" si="32"/>
        <v>14432.9</v>
      </c>
      <c r="F76" s="30"/>
      <c r="G76" s="30"/>
      <c r="H76" s="30">
        <f t="shared" si="33"/>
        <v>21790.75</v>
      </c>
      <c r="I76" s="14"/>
      <c r="J76" s="14"/>
      <c r="K76" s="14">
        <f t="shared" si="35"/>
        <v>12.625</v>
      </c>
      <c r="L76" s="14">
        <f t="shared" si="34"/>
        <v>10.150500000000001</v>
      </c>
    </row>
    <row r="77" spans="1:12" ht="15.6" customHeight="1" x14ac:dyDescent="0.2">
      <c r="A77" s="6">
        <v>10</v>
      </c>
      <c r="D77" s="30">
        <f t="shared" si="32"/>
        <v>17515.419999999998</v>
      </c>
      <c r="E77" s="30">
        <f t="shared" si="32"/>
        <v>15140.91</v>
      </c>
      <c r="F77" s="30"/>
      <c r="G77" s="30"/>
      <c r="H77" s="30">
        <f t="shared" si="33"/>
        <v>22514.92</v>
      </c>
      <c r="I77" s="14"/>
      <c r="J77" s="14"/>
      <c r="K77" s="14">
        <f t="shared" si="35"/>
        <v>13.13</v>
      </c>
      <c r="L77" s="14">
        <f t="shared" si="34"/>
        <v>10.6151</v>
      </c>
    </row>
    <row r="78" spans="1:12" ht="15.6" customHeight="1" x14ac:dyDescent="0.2">
      <c r="A78" s="6">
        <v>15</v>
      </c>
      <c r="D78" s="30">
        <f t="shared" si="32"/>
        <v>17981.03</v>
      </c>
      <c r="E78" s="30">
        <f t="shared" si="32"/>
        <v>15548.95</v>
      </c>
      <c r="F78" s="30"/>
      <c r="G78" s="30"/>
      <c r="H78" s="30">
        <f t="shared" si="33"/>
        <v>23121.93</v>
      </c>
      <c r="I78" s="14"/>
      <c r="J78" s="14"/>
      <c r="K78" s="14">
        <f t="shared" si="35"/>
        <v>13.635</v>
      </c>
      <c r="L78" s="14">
        <f t="shared" si="34"/>
        <v>10.908000000000001</v>
      </c>
    </row>
    <row r="79" spans="1:12" ht="15.6" customHeight="1" x14ac:dyDescent="0.2">
      <c r="A79" s="6">
        <v>20</v>
      </c>
      <c r="D79" s="30">
        <f t="shared" si="32"/>
        <v>18469.87</v>
      </c>
      <c r="E79" s="30">
        <f t="shared" si="32"/>
        <v>15970.12</v>
      </c>
      <c r="F79" s="30"/>
      <c r="G79" s="30"/>
      <c r="H79" s="30">
        <f t="shared" si="33"/>
        <v>23747.119999999999</v>
      </c>
      <c r="I79" s="14"/>
      <c r="J79" s="14"/>
      <c r="K79" s="14">
        <f t="shared" si="35"/>
        <v>14.14</v>
      </c>
      <c r="L79" s="14">
        <f t="shared" si="34"/>
        <v>11.211</v>
      </c>
    </row>
    <row r="80" spans="1:12" ht="15.6" customHeight="1" x14ac:dyDescent="0.2">
      <c r="A80" s="9"/>
      <c r="D80" s="20" t="s">
        <v>24</v>
      </c>
      <c r="E80" s="20" t="s">
        <v>24</v>
      </c>
      <c r="F80" s="25"/>
      <c r="G80" s="25"/>
      <c r="H80" s="26" t="s">
        <v>24</v>
      </c>
      <c r="I80" s="25"/>
      <c r="J80" s="25"/>
      <c r="K80" s="26" t="s">
        <v>15</v>
      </c>
      <c r="L80" s="20" t="s">
        <v>17</v>
      </c>
    </row>
    <row r="81" spans="1:12" ht="24" x14ac:dyDescent="0.2">
      <c r="A81" s="6"/>
      <c r="D81" s="29" t="s">
        <v>51</v>
      </c>
      <c r="E81" s="29" t="s">
        <v>49</v>
      </c>
      <c r="F81" s="13"/>
      <c r="G81" s="13"/>
      <c r="H81" s="56"/>
      <c r="I81" s="29"/>
      <c r="J81" s="13"/>
      <c r="K81" s="29" t="s">
        <v>50</v>
      </c>
      <c r="L81" s="29" t="s">
        <v>52</v>
      </c>
    </row>
    <row r="82" spans="1:12" ht="16.899999999999999" customHeight="1" x14ac:dyDescent="0.2">
      <c r="A82" s="6">
        <v>0</v>
      </c>
      <c r="D82" s="30">
        <f t="shared" ref="D82:E90" si="36">D24+(D24*0.01)</f>
        <v>23714.799999999999</v>
      </c>
      <c r="E82" s="30">
        <f t="shared" si="36"/>
        <v>20233.241504761903</v>
      </c>
      <c r="F82" s="14">
        <v>10.84</v>
      </c>
      <c r="G82" s="14">
        <f>F82*1.01</f>
        <v>10.948399999999999</v>
      </c>
      <c r="H82" s="57"/>
      <c r="I82" s="14">
        <v>8.02</v>
      </c>
      <c r="J82" s="14">
        <f>I82*1.01</f>
        <v>8.1001999999999992</v>
      </c>
      <c r="K82" s="30">
        <f t="shared" ref="K82:L90" si="37">K24+(K24*0.01)</f>
        <v>19353.539199999999</v>
      </c>
      <c r="L82" s="30">
        <f t="shared" si="37"/>
        <v>18253.901699999999</v>
      </c>
    </row>
    <row r="83" spans="1:12" ht="16.899999999999999" customHeight="1" x14ac:dyDescent="0.2">
      <c r="A83" s="6">
        <v>1</v>
      </c>
      <c r="D83" s="30">
        <f t="shared" si="36"/>
        <v>24801.56</v>
      </c>
      <c r="E83" s="30">
        <f t="shared" si="36"/>
        <v>21160.454786666665</v>
      </c>
      <c r="F83" s="14">
        <v>11.04</v>
      </c>
      <c r="G83" s="14">
        <f t="shared" ref="G83:G90" si="38">F83*1.01</f>
        <v>11.150399999999999</v>
      </c>
      <c r="H83" s="57"/>
      <c r="I83" s="14">
        <v>8.2100000000000009</v>
      </c>
      <c r="J83" s="14">
        <f t="shared" ref="J83:J90" si="39">I83*1.01</f>
        <v>8.2921000000000014</v>
      </c>
      <c r="K83" s="30">
        <f t="shared" si="37"/>
        <v>20240.4303</v>
      </c>
      <c r="L83" s="30">
        <f t="shared" si="37"/>
        <v>19090.414000000001</v>
      </c>
    </row>
    <row r="84" spans="1:12" ht="16.899999999999999" customHeight="1" x14ac:dyDescent="0.2">
      <c r="A84" s="6">
        <v>2</v>
      </c>
      <c r="D84" s="30">
        <f t="shared" si="36"/>
        <v>23853.17</v>
      </c>
      <c r="E84" s="30">
        <f t="shared" si="36"/>
        <v>22074.742232857141</v>
      </c>
      <c r="F84" s="14">
        <v>11.78</v>
      </c>
      <c r="G84" s="14">
        <f t="shared" si="38"/>
        <v>11.8978</v>
      </c>
      <c r="H84" s="57"/>
      <c r="I84" s="14">
        <v>8.9600000000000009</v>
      </c>
      <c r="J84" s="14">
        <f t="shared" si="39"/>
        <v>9.0496000000000016</v>
      </c>
      <c r="K84" s="30">
        <f t="shared" si="37"/>
        <v>21114.969099999998</v>
      </c>
      <c r="L84" s="30">
        <f t="shared" si="37"/>
        <v>19915.2608</v>
      </c>
    </row>
    <row r="85" spans="1:12" ht="16.899999999999999" customHeight="1" x14ac:dyDescent="0.2">
      <c r="A85" s="6">
        <v>3</v>
      </c>
      <c r="D85" s="30">
        <f t="shared" si="36"/>
        <v>26942.76</v>
      </c>
      <c r="E85" s="30">
        <f t="shared" si="36"/>
        <v>22987.306234285712</v>
      </c>
      <c r="F85" s="14">
        <v>12.01</v>
      </c>
      <c r="G85" s="14">
        <f t="shared" si="38"/>
        <v>12.130100000000001</v>
      </c>
      <c r="H85" s="57"/>
      <c r="I85" s="14">
        <v>9.1999999999999993</v>
      </c>
      <c r="J85" s="14">
        <f t="shared" si="39"/>
        <v>9.2919999999999998</v>
      </c>
      <c r="K85" s="30">
        <f t="shared" si="37"/>
        <v>21987.8616</v>
      </c>
      <c r="L85" s="30">
        <f t="shared" si="37"/>
        <v>20738.552200000002</v>
      </c>
    </row>
    <row r="86" spans="1:12" ht="16.899999999999999" customHeight="1" x14ac:dyDescent="0.2">
      <c r="A86" s="6">
        <v>4</v>
      </c>
      <c r="D86" s="30">
        <f t="shared" si="36"/>
        <v>28044.67</v>
      </c>
      <c r="E86" s="30">
        <f t="shared" si="36"/>
        <v>23927.445351904767</v>
      </c>
      <c r="F86" s="14">
        <v>12.45</v>
      </c>
      <c r="G86" s="14">
        <f t="shared" si="38"/>
        <v>12.574499999999999</v>
      </c>
      <c r="H86" s="57"/>
      <c r="I86" s="14">
        <v>9.64</v>
      </c>
      <c r="J86" s="14">
        <f t="shared" si="39"/>
        <v>9.7364000000000015</v>
      </c>
      <c r="K86" s="30">
        <f t="shared" si="37"/>
        <v>22887.125200000002</v>
      </c>
      <c r="L86" s="30">
        <f t="shared" si="37"/>
        <v>21586.7199</v>
      </c>
    </row>
    <row r="87" spans="1:12" ht="16.899999999999999" customHeight="1" x14ac:dyDescent="0.2">
      <c r="A87" s="6">
        <v>5</v>
      </c>
      <c r="D87" s="30">
        <f t="shared" si="36"/>
        <v>29117.29</v>
      </c>
      <c r="E87" s="30">
        <f t="shared" si="36"/>
        <v>24842.594520476188</v>
      </c>
      <c r="F87" s="14">
        <v>12.87</v>
      </c>
      <c r="G87" s="14">
        <f t="shared" si="38"/>
        <v>12.998699999999999</v>
      </c>
      <c r="H87" s="57"/>
      <c r="I87" s="14">
        <v>10.050000000000001</v>
      </c>
      <c r="J87" s="14">
        <f t="shared" si="39"/>
        <v>10.150500000000001</v>
      </c>
      <c r="K87" s="30">
        <f t="shared" si="37"/>
        <v>23762.482099999997</v>
      </c>
      <c r="L87" s="30">
        <f t="shared" si="37"/>
        <v>22412.344399999998</v>
      </c>
    </row>
    <row r="88" spans="1:12" ht="16.899999999999999" customHeight="1" x14ac:dyDescent="0.2">
      <c r="A88" s="6">
        <v>10</v>
      </c>
      <c r="D88" s="30">
        <f t="shared" si="36"/>
        <v>30235.360000000001</v>
      </c>
      <c r="E88" s="30">
        <f t="shared" si="36"/>
        <v>25796.521196190475</v>
      </c>
      <c r="F88" s="14">
        <v>13.32</v>
      </c>
      <c r="G88" s="14">
        <f t="shared" si="38"/>
        <v>13.453200000000001</v>
      </c>
      <c r="H88" s="57"/>
      <c r="I88" s="14">
        <v>10.51</v>
      </c>
      <c r="J88" s="14">
        <f t="shared" si="39"/>
        <v>10.6151</v>
      </c>
      <c r="K88" s="30">
        <f t="shared" si="37"/>
        <v>24674.936300000001</v>
      </c>
      <c r="L88" s="30">
        <f t="shared" si="37"/>
        <v>23272.924999999999</v>
      </c>
    </row>
    <row r="89" spans="1:12" ht="16.899999999999999" customHeight="1" x14ac:dyDescent="0.2">
      <c r="A89" s="6">
        <v>15</v>
      </c>
      <c r="D89" s="30">
        <f t="shared" si="36"/>
        <v>31063.56</v>
      </c>
      <c r="E89" s="30">
        <f t="shared" si="36"/>
        <v>26503.133548571426</v>
      </c>
      <c r="F89" s="14">
        <v>13.62</v>
      </c>
      <c r="G89" s="14">
        <f t="shared" si="38"/>
        <v>13.7562</v>
      </c>
      <c r="H89" s="57"/>
      <c r="I89" s="14">
        <v>10.8</v>
      </c>
      <c r="J89" s="14">
        <f t="shared" si="39"/>
        <v>10.908000000000001</v>
      </c>
      <c r="K89" s="30">
        <f t="shared" si="37"/>
        <v>25350.828300000001</v>
      </c>
      <c r="L89" s="30">
        <f t="shared" si="37"/>
        <v>23910.437000000002</v>
      </c>
    </row>
    <row r="90" spans="1:12" ht="16.899999999999999" customHeight="1" x14ac:dyDescent="0.2">
      <c r="A90" s="6">
        <v>20</v>
      </c>
      <c r="D90" s="30">
        <f t="shared" si="36"/>
        <v>31889.74</v>
      </c>
      <c r="E90" s="30">
        <f t="shared" si="36"/>
        <v>27208.022456190476</v>
      </c>
      <c r="F90" s="14">
        <v>13.91</v>
      </c>
      <c r="G90" s="14">
        <f t="shared" si="38"/>
        <v>14.049100000000001</v>
      </c>
      <c r="H90" s="57"/>
      <c r="I90" s="14">
        <v>11.1</v>
      </c>
      <c r="J90" s="14">
        <f t="shared" si="39"/>
        <v>11.211</v>
      </c>
      <c r="K90" s="30">
        <f t="shared" si="37"/>
        <v>26055.3639</v>
      </c>
      <c r="L90" s="30">
        <f t="shared" si="37"/>
        <v>24546.363300000001</v>
      </c>
    </row>
    <row r="91" spans="1:12" ht="16.899999999999999" customHeight="1" x14ac:dyDescent="0.2">
      <c r="A91" s="9"/>
      <c r="D91" s="20" t="s">
        <v>63</v>
      </c>
      <c r="E91" s="20" t="s">
        <v>21</v>
      </c>
      <c r="F91" s="20" t="s">
        <v>21</v>
      </c>
      <c r="G91" s="20" t="s">
        <v>21</v>
      </c>
      <c r="H91" s="58"/>
      <c r="I91" s="20" t="s">
        <v>21</v>
      </c>
      <c r="J91" s="20" t="s">
        <v>21</v>
      </c>
      <c r="K91" s="20" t="s">
        <v>21</v>
      </c>
      <c r="L91" s="20" t="s">
        <v>21</v>
      </c>
    </row>
    <row r="92" spans="1:12" ht="24" x14ac:dyDescent="0.2">
      <c r="A92" s="6"/>
      <c r="D92" s="29" t="s">
        <v>5</v>
      </c>
      <c r="E92" s="29" t="s">
        <v>6</v>
      </c>
      <c r="F92" s="14"/>
      <c r="G92" s="14"/>
      <c r="H92" s="29" t="s">
        <v>10</v>
      </c>
      <c r="I92" s="14"/>
      <c r="J92" s="14"/>
      <c r="K92" s="34" t="s">
        <v>14</v>
      </c>
      <c r="L92" s="51" t="s">
        <v>44</v>
      </c>
    </row>
    <row r="93" spans="1:12" ht="17.45" customHeight="1" x14ac:dyDescent="0.2">
      <c r="A93" s="6">
        <v>0</v>
      </c>
      <c r="D93" s="14">
        <f t="shared" ref="D93:E101" si="40">D35+(D35*0.01)</f>
        <v>11.1706</v>
      </c>
      <c r="E93" s="14">
        <f t="shared" si="40"/>
        <v>8.2617999999999991</v>
      </c>
      <c r="F93" s="14"/>
      <c r="G93" s="14"/>
      <c r="H93" s="30">
        <f t="shared" ref="H93:H101" si="41">H35+(H35*0.01)</f>
        <v>22592.851599999998</v>
      </c>
      <c r="I93" s="30"/>
      <c r="J93" s="30"/>
      <c r="K93" s="30">
        <f t="shared" ref="K93:K101" si="42">K35+(K35*0.01)</f>
        <v>22592.851599999998</v>
      </c>
      <c r="L93" s="52"/>
    </row>
    <row r="94" spans="1:12" ht="17.45" customHeight="1" x14ac:dyDescent="0.2">
      <c r="A94" s="6">
        <v>1</v>
      </c>
      <c r="D94" s="14">
        <f t="shared" si="40"/>
        <v>11.3726</v>
      </c>
      <c r="E94" s="14">
        <f t="shared" si="40"/>
        <v>8.4638000000000009</v>
      </c>
      <c r="F94" s="14"/>
      <c r="G94" s="14"/>
      <c r="H94" s="30">
        <f t="shared" si="41"/>
        <v>23470.3194</v>
      </c>
      <c r="I94" s="30"/>
      <c r="J94" s="30"/>
      <c r="K94" s="30">
        <f t="shared" si="42"/>
        <v>23470.3194</v>
      </c>
      <c r="L94" s="35" t="s">
        <v>66</v>
      </c>
    </row>
    <row r="95" spans="1:12" ht="17.45" customHeight="1" x14ac:dyDescent="0.2">
      <c r="A95" s="6">
        <v>2</v>
      </c>
      <c r="D95" s="14">
        <f t="shared" si="40"/>
        <v>12.1402</v>
      </c>
      <c r="E95" s="14">
        <f t="shared" si="40"/>
        <v>9.2314000000000007</v>
      </c>
      <c r="F95" s="14"/>
      <c r="G95" s="14"/>
      <c r="H95" s="30">
        <f t="shared" si="41"/>
        <v>24333.687599999997</v>
      </c>
      <c r="I95" s="30"/>
      <c r="J95" s="30"/>
      <c r="K95" s="30">
        <f t="shared" si="42"/>
        <v>24333.687599999997</v>
      </c>
      <c r="L95" s="14" t="s">
        <v>35</v>
      </c>
    </row>
    <row r="96" spans="1:12" ht="17.45" customHeight="1" x14ac:dyDescent="0.2">
      <c r="A96" s="6">
        <v>3</v>
      </c>
      <c r="D96" s="14">
        <f t="shared" si="40"/>
        <v>12.3725</v>
      </c>
      <c r="E96" s="14">
        <f t="shared" si="40"/>
        <v>9.4738000000000007</v>
      </c>
      <c r="F96" s="14"/>
      <c r="G96" s="14"/>
      <c r="H96" s="30">
        <f t="shared" si="41"/>
        <v>25195.965</v>
      </c>
      <c r="I96" s="30"/>
      <c r="J96" s="30"/>
      <c r="K96" s="30">
        <f t="shared" si="42"/>
        <v>25195.965</v>
      </c>
      <c r="L96" s="53" t="s">
        <v>46</v>
      </c>
    </row>
    <row r="97" spans="1:12" ht="17.45" customHeight="1" x14ac:dyDescent="0.2">
      <c r="A97" s="6">
        <v>4</v>
      </c>
      <c r="D97" s="14">
        <f t="shared" si="40"/>
        <v>12.827</v>
      </c>
      <c r="E97" s="14">
        <f t="shared" si="40"/>
        <v>9.9283000000000001</v>
      </c>
      <c r="F97" s="14"/>
      <c r="G97" s="14"/>
      <c r="H97" s="30">
        <f t="shared" si="41"/>
        <v>26060.4139</v>
      </c>
      <c r="I97" s="30"/>
      <c r="J97" s="30"/>
      <c r="K97" s="30">
        <f t="shared" si="42"/>
        <v>26060.4139</v>
      </c>
      <c r="L97" s="54"/>
    </row>
    <row r="98" spans="1:12" ht="17.45" customHeight="1" x14ac:dyDescent="0.2">
      <c r="A98" s="6">
        <v>5</v>
      </c>
      <c r="D98" s="14">
        <f t="shared" si="40"/>
        <v>13.2613</v>
      </c>
      <c r="E98" s="14">
        <f t="shared" si="40"/>
        <v>10.352499999999999</v>
      </c>
      <c r="F98" s="14"/>
      <c r="G98" s="14"/>
      <c r="H98" s="30">
        <f t="shared" si="41"/>
        <v>26922.701399999998</v>
      </c>
      <c r="I98" s="30"/>
      <c r="J98" s="30"/>
      <c r="K98" s="30">
        <f t="shared" si="42"/>
        <v>26922.701399999998</v>
      </c>
      <c r="L98" s="14" t="s">
        <v>53</v>
      </c>
    </row>
    <row r="99" spans="1:12" ht="17.45" customHeight="1" x14ac:dyDescent="0.2">
      <c r="A99" s="6">
        <v>10</v>
      </c>
      <c r="D99" s="14">
        <f t="shared" si="40"/>
        <v>13.725899999999999</v>
      </c>
      <c r="E99" s="14">
        <f t="shared" si="40"/>
        <v>10.827200000000001</v>
      </c>
      <c r="F99" s="14"/>
      <c r="G99" s="14"/>
      <c r="H99" s="30">
        <f t="shared" si="41"/>
        <v>27786.069599999999</v>
      </c>
      <c r="I99" s="30"/>
      <c r="J99" s="30"/>
      <c r="K99" s="30">
        <f t="shared" si="42"/>
        <v>27786.069599999999</v>
      </c>
      <c r="L99" s="14"/>
    </row>
    <row r="100" spans="1:12" ht="17.45" customHeight="1" x14ac:dyDescent="0.2">
      <c r="A100" s="6">
        <v>15</v>
      </c>
      <c r="D100" s="14">
        <f t="shared" si="40"/>
        <v>14.0289</v>
      </c>
      <c r="E100" s="14">
        <f t="shared" si="40"/>
        <v>11.1302</v>
      </c>
      <c r="F100" s="14"/>
      <c r="G100" s="14"/>
      <c r="H100" s="30">
        <f t="shared" si="41"/>
        <v>28648.347000000002</v>
      </c>
      <c r="I100" s="30"/>
      <c r="J100" s="30"/>
      <c r="K100" s="30">
        <f t="shared" si="42"/>
        <v>28648.347000000002</v>
      </c>
      <c r="L100" s="53" t="s">
        <v>47</v>
      </c>
    </row>
    <row r="101" spans="1:12" ht="17.45" customHeight="1" x14ac:dyDescent="0.2">
      <c r="A101" s="6">
        <v>20</v>
      </c>
      <c r="D101" s="14">
        <f t="shared" si="40"/>
        <v>14.331899999999999</v>
      </c>
      <c r="E101" s="14">
        <f t="shared" si="40"/>
        <v>11.433200000000001</v>
      </c>
      <c r="F101" s="14"/>
      <c r="G101" s="14"/>
      <c r="H101" s="30">
        <f t="shared" si="41"/>
        <v>29509.543699999998</v>
      </c>
      <c r="I101" s="30"/>
      <c r="J101" s="30"/>
      <c r="K101" s="30">
        <f t="shared" si="42"/>
        <v>29509.543699999998</v>
      </c>
      <c r="L101" s="55"/>
    </row>
    <row r="102" spans="1:12" ht="17.45" customHeight="1" x14ac:dyDescent="0.2">
      <c r="A102" s="9"/>
      <c r="D102" s="20" t="s">
        <v>18</v>
      </c>
      <c r="E102" s="20" t="s">
        <v>22</v>
      </c>
      <c r="F102" s="20"/>
      <c r="G102" s="20"/>
      <c r="H102" s="20" t="s">
        <v>55</v>
      </c>
      <c r="I102" s="20"/>
      <c r="J102" s="20"/>
      <c r="K102" s="26" t="s">
        <v>55</v>
      </c>
      <c r="L102" s="25" t="s">
        <v>60</v>
      </c>
    </row>
    <row r="103" spans="1:12" ht="17.45" customHeight="1" x14ac:dyDescent="0.2">
      <c r="A103" s="9"/>
      <c r="D103" s="20" t="s">
        <v>35</v>
      </c>
      <c r="E103" s="20" t="s">
        <v>54</v>
      </c>
      <c r="F103" s="20"/>
      <c r="G103" s="20"/>
      <c r="H103" s="26"/>
      <c r="I103" s="20"/>
      <c r="J103" s="20"/>
      <c r="K103" s="26"/>
      <c r="L103" s="43"/>
    </row>
    <row r="104" spans="1:12" ht="17.45" customHeight="1" x14ac:dyDescent="0.2">
      <c r="A104" s="9"/>
      <c r="D104" s="20" t="s">
        <v>35</v>
      </c>
      <c r="E104" s="20" t="s">
        <v>23</v>
      </c>
      <c r="F104" s="20"/>
      <c r="G104" s="20"/>
      <c r="H104" s="26"/>
      <c r="I104" s="20"/>
      <c r="J104" s="20"/>
      <c r="K104" s="20"/>
      <c r="L104" s="51" t="s">
        <v>56</v>
      </c>
    </row>
    <row r="105" spans="1:12" ht="21.6" customHeight="1" x14ac:dyDescent="0.2">
      <c r="A105" s="6"/>
      <c r="D105" s="29" t="s">
        <v>9</v>
      </c>
      <c r="E105" s="29" t="s">
        <v>11</v>
      </c>
      <c r="F105" s="13"/>
      <c r="G105" s="13"/>
      <c r="H105" s="29" t="s">
        <v>12</v>
      </c>
      <c r="I105" s="13"/>
      <c r="J105" s="13"/>
      <c r="K105" s="32" t="s">
        <v>13</v>
      </c>
      <c r="L105" s="52"/>
    </row>
    <row r="106" spans="1:12" ht="18.600000000000001" customHeight="1" x14ac:dyDescent="0.2">
      <c r="A106" s="6">
        <v>0</v>
      </c>
      <c r="D106" s="14">
        <f t="shared" ref="D106:D114" si="43">D48+(D48*0.01)</f>
        <v>10.1</v>
      </c>
      <c r="E106" s="30">
        <f t="shared" ref="E106:E114" si="44">E48+(E48*0.01)</f>
        <v>30203.040000000001</v>
      </c>
      <c r="F106" s="14"/>
      <c r="G106" s="14"/>
      <c r="H106" s="14">
        <f t="shared" ref="H106:H114" si="45">H48+(H48*0.01)</f>
        <v>10.817100000000002</v>
      </c>
      <c r="I106" s="14"/>
      <c r="J106" s="14"/>
      <c r="K106" s="14">
        <f t="shared" ref="K106:K114" si="46">K48+(K48*0.01)</f>
        <v>10.3222</v>
      </c>
      <c r="L106" s="13" t="s">
        <v>19</v>
      </c>
    </row>
    <row r="107" spans="1:12" ht="18.600000000000001" customHeight="1" x14ac:dyDescent="0.2">
      <c r="A107" s="6">
        <v>1</v>
      </c>
      <c r="D107" s="14">
        <f t="shared" si="43"/>
        <v>10.605</v>
      </c>
      <c r="E107" s="30">
        <f t="shared" si="44"/>
        <v>31518.06</v>
      </c>
      <c r="F107" s="14"/>
      <c r="G107" s="14"/>
      <c r="H107" s="14">
        <f t="shared" si="45"/>
        <v>11.200900000000001</v>
      </c>
      <c r="I107" s="14"/>
      <c r="J107" s="14"/>
      <c r="K107" s="14">
        <f t="shared" si="46"/>
        <v>10.8575</v>
      </c>
      <c r="L107" s="13" t="s">
        <v>35</v>
      </c>
    </row>
    <row r="108" spans="1:12" ht="18.600000000000001" customHeight="1" x14ac:dyDescent="0.2">
      <c r="A108" s="6">
        <v>2</v>
      </c>
      <c r="D108" s="14">
        <f t="shared" si="43"/>
        <v>11.11</v>
      </c>
      <c r="E108" s="30">
        <f t="shared" si="44"/>
        <v>33861.26</v>
      </c>
      <c r="F108" s="14"/>
      <c r="G108" s="14"/>
      <c r="H108" s="14">
        <f t="shared" si="45"/>
        <v>11.5443</v>
      </c>
      <c r="I108" s="14"/>
      <c r="J108" s="14"/>
      <c r="K108" s="14">
        <f t="shared" si="46"/>
        <v>11.402899999999999</v>
      </c>
      <c r="L108" s="42" t="s">
        <v>58</v>
      </c>
    </row>
    <row r="109" spans="1:12" ht="18.600000000000001" customHeight="1" x14ac:dyDescent="0.2">
      <c r="A109" s="6">
        <v>3</v>
      </c>
      <c r="D109" s="14">
        <f t="shared" si="43"/>
        <v>11.615</v>
      </c>
      <c r="E109" s="30">
        <f t="shared" si="44"/>
        <v>33979.43</v>
      </c>
      <c r="F109" s="14"/>
      <c r="G109" s="14"/>
      <c r="H109" s="14">
        <f t="shared" si="45"/>
        <v>11.9079</v>
      </c>
      <c r="I109" s="14"/>
      <c r="J109" s="14"/>
      <c r="K109" s="14">
        <f t="shared" si="46"/>
        <v>11.9483</v>
      </c>
      <c r="L109" s="13" t="s">
        <v>19</v>
      </c>
    </row>
    <row r="110" spans="1:12" ht="18.600000000000001" customHeight="1" x14ac:dyDescent="0.2">
      <c r="A110" s="6">
        <v>4</v>
      </c>
      <c r="D110" s="14">
        <f t="shared" si="43"/>
        <v>12.12</v>
      </c>
      <c r="E110" s="30">
        <f t="shared" si="44"/>
        <v>35185.370000000003</v>
      </c>
      <c r="F110" s="14"/>
      <c r="G110" s="14"/>
      <c r="H110" s="14">
        <f t="shared" si="45"/>
        <v>12.291700000000001</v>
      </c>
      <c r="I110" s="14"/>
      <c r="J110" s="14"/>
      <c r="K110" s="14">
        <f t="shared" si="46"/>
        <v>12.483599999999999</v>
      </c>
      <c r="L110" s="42" t="s">
        <v>35</v>
      </c>
    </row>
    <row r="111" spans="1:12" ht="18.600000000000001" customHeight="1" x14ac:dyDescent="0.2">
      <c r="A111" s="6">
        <v>5</v>
      </c>
      <c r="D111" s="14">
        <f t="shared" si="43"/>
        <v>12.625</v>
      </c>
      <c r="E111" s="30">
        <f t="shared" si="44"/>
        <v>36610.480000000003</v>
      </c>
      <c r="F111" s="14"/>
      <c r="G111" s="14"/>
      <c r="H111" s="14">
        <f t="shared" si="45"/>
        <v>12.6351</v>
      </c>
      <c r="I111" s="14"/>
      <c r="J111" s="14"/>
      <c r="K111" s="14">
        <f t="shared" si="46"/>
        <v>13.008800000000001</v>
      </c>
      <c r="L111" s="44" t="s">
        <v>42</v>
      </c>
    </row>
    <row r="112" spans="1:12" ht="18.600000000000001" customHeight="1" x14ac:dyDescent="0.2">
      <c r="A112" s="6">
        <v>10</v>
      </c>
      <c r="D112" s="14">
        <f t="shared" si="43"/>
        <v>13.13</v>
      </c>
      <c r="E112" s="30">
        <f t="shared" si="44"/>
        <v>38147.699999999997</v>
      </c>
      <c r="F112" s="14"/>
      <c r="G112" s="14"/>
      <c r="H112" s="14">
        <f t="shared" si="45"/>
        <v>12.998699999999999</v>
      </c>
      <c r="I112" s="14"/>
      <c r="J112" s="14"/>
      <c r="K112" s="14">
        <f t="shared" si="46"/>
        <v>13.574399999999999</v>
      </c>
      <c r="L112" s="45"/>
    </row>
    <row r="113" spans="1:12" ht="18.600000000000001" customHeight="1" x14ac:dyDescent="0.2">
      <c r="A113" s="6">
        <v>15</v>
      </c>
      <c r="D113" s="14">
        <f t="shared" si="43"/>
        <v>14.14</v>
      </c>
      <c r="E113" s="30">
        <f t="shared" si="44"/>
        <v>39176.89</v>
      </c>
      <c r="F113" s="14"/>
      <c r="G113" s="14"/>
      <c r="H113" s="14">
        <f t="shared" si="45"/>
        <v>13.3522</v>
      </c>
      <c r="I113" s="14"/>
      <c r="J113" s="14"/>
      <c r="K113" s="14">
        <f t="shared" si="46"/>
        <v>13.927899999999999</v>
      </c>
      <c r="L113" s="35" t="s">
        <v>43</v>
      </c>
    </row>
    <row r="114" spans="1:12" ht="18.600000000000001" customHeight="1" x14ac:dyDescent="0.2">
      <c r="A114" s="6">
        <v>20</v>
      </c>
      <c r="D114" s="14">
        <f t="shared" si="43"/>
        <v>15.15</v>
      </c>
      <c r="E114" s="30">
        <f t="shared" si="44"/>
        <v>40235.370000000003</v>
      </c>
      <c r="F114" s="14"/>
      <c r="G114" s="14"/>
      <c r="H114" s="14">
        <f t="shared" si="45"/>
        <v>13.7057</v>
      </c>
      <c r="I114" s="14"/>
      <c r="J114" s="14"/>
      <c r="K114" s="14">
        <f t="shared" si="46"/>
        <v>14.3117</v>
      </c>
      <c r="L114" s="41"/>
    </row>
    <row r="115" spans="1:12" ht="25.5" x14ac:dyDescent="0.2">
      <c r="A115" s="9"/>
      <c r="D115" s="20" t="s">
        <v>15</v>
      </c>
      <c r="E115" s="20" t="s">
        <v>61</v>
      </c>
      <c r="F115" s="20"/>
      <c r="G115" s="20"/>
      <c r="H115" s="36" t="s">
        <v>24</v>
      </c>
      <c r="I115" s="20"/>
      <c r="J115" s="20"/>
      <c r="K115" s="37" t="s">
        <v>65</v>
      </c>
      <c r="L115" s="38" t="s">
        <v>67</v>
      </c>
    </row>
  </sheetData>
  <mergeCells count="15">
    <mergeCell ref="L111:L112"/>
    <mergeCell ref="H23:H33"/>
    <mergeCell ref="Y56:Y57"/>
    <mergeCell ref="Y52:Y53"/>
    <mergeCell ref="L53:L54"/>
    <mergeCell ref="L34:L35"/>
    <mergeCell ref="L38:L39"/>
    <mergeCell ref="L42:L43"/>
    <mergeCell ref="Y47:Y48"/>
    <mergeCell ref="L46:L47"/>
    <mergeCell ref="H81:H91"/>
    <mergeCell ref="L92:L93"/>
    <mergeCell ref="L96:L97"/>
    <mergeCell ref="L100:L101"/>
    <mergeCell ref="L104:L105"/>
  </mergeCells>
  <phoneticPr fontId="2" type="noConversion"/>
  <printOptions horizontalCentered="1" gridLines="1"/>
  <pageMargins left="0.25" right="0.25" top="1.015625" bottom="0.51" header="0.5" footer="0.5"/>
  <pageSetup scale="71" orientation="portrait" horizontalDpi="4294967292" verticalDpi="4294967292" r:id="rId1"/>
  <headerFooter alignWithMargins="0">
    <oddHeader xml:space="preserve">&amp;C&amp;"Times New Roman,Bold"&amp;14 &amp;16 &amp;K0033662014 - 2015  DAWSON  SPRINGS  INDEPENDENT&amp;14&amp;K003366
CLASSIFIED  SALARY  SCHEDULE
</oddHeader>
  </headerFooter>
  <drawing r:id="rId2"/>
  <extLst>
    <ext xmlns:mx="http://schemas.microsoft.com/office/mac/excel/2008/main" uri="{64002731-A6B0-56B0-2670-7721B7C09600}">
      <mx:PLV Mode="0" OnePage="0" WScale="4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Dawson Springs Ind.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jmoore</dc:creator>
  <cp:lastModifiedBy>Whalen, Leonard</cp:lastModifiedBy>
  <cp:lastPrinted>2014-04-15T19:32:28Z</cp:lastPrinted>
  <dcterms:created xsi:type="dcterms:W3CDTF">2009-04-13T17:41:20Z</dcterms:created>
  <dcterms:modified xsi:type="dcterms:W3CDTF">2014-05-15T21:04:59Z</dcterms:modified>
</cp:coreProperties>
</file>