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240" yWindow="240" windowWidth="25360" windowHeight="15820" tabRatio="500" activeTab="2"/>
  </bookViews>
  <sheets>
    <sheet name="Cov and Newport Out" sheetId="1" r:id="rId1"/>
    <sheet name="Covington Out" sheetId="2" r:id="rId2"/>
    <sheet name="Sample Budget" sheetId="3" r:id="rId3"/>
    <sheet name="All In" sheetId="4" r:id="rId4"/>
    <sheet name="Title III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3" l="1"/>
  <c r="B10" i="3"/>
  <c r="B7" i="3"/>
  <c r="E25" i="5"/>
  <c r="E23" i="5"/>
  <c r="F23" i="5"/>
  <c r="G23" i="5"/>
  <c r="H23" i="5"/>
  <c r="F25" i="5"/>
  <c r="G25" i="5"/>
  <c r="H25" i="5"/>
  <c r="D25" i="5"/>
  <c r="D23" i="5"/>
  <c r="H22" i="5"/>
  <c r="G22" i="5"/>
  <c r="F22" i="5"/>
  <c r="H21" i="5"/>
  <c r="G21" i="5"/>
  <c r="F21" i="5"/>
  <c r="H20" i="5"/>
  <c r="G20" i="5"/>
  <c r="F20" i="5"/>
  <c r="H19" i="5"/>
  <c r="G19" i="5"/>
  <c r="F19" i="5"/>
  <c r="H18" i="5"/>
  <c r="H17" i="5"/>
  <c r="G17" i="5"/>
  <c r="F17" i="5"/>
  <c r="H16" i="5"/>
  <c r="G16" i="5"/>
  <c r="F16" i="5"/>
  <c r="H15" i="5"/>
  <c r="G15" i="5"/>
  <c r="F15" i="5"/>
  <c r="H13" i="5"/>
  <c r="G13" i="5"/>
  <c r="F13" i="5"/>
  <c r="H12" i="5"/>
  <c r="G12" i="5"/>
  <c r="F12" i="5"/>
  <c r="G11" i="5"/>
  <c r="F11" i="5"/>
  <c r="I18" i="4"/>
  <c r="I19" i="4"/>
  <c r="I20" i="4"/>
  <c r="I22" i="4"/>
  <c r="I23" i="4"/>
  <c r="I24" i="4"/>
  <c r="I25" i="4"/>
  <c r="I26" i="4"/>
  <c r="I27" i="4"/>
  <c r="I28" i="4"/>
  <c r="I29" i="4"/>
  <c r="I30" i="4"/>
  <c r="I32" i="4"/>
  <c r="H18" i="4"/>
  <c r="H19" i="4"/>
  <c r="H20" i="4"/>
  <c r="H22" i="4"/>
  <c r="H23" i="4"/>
  <c r="H24" i="4"/>
  <c r="H25" i="4"/>
  <c r="H26" i="4"/>
  <c r="H27" i="4"/>
  <c r="H28" i="4"/>
  <c r="H29" i="4"/>
  <c r="H30" i="4"/>
  <c r="H32" i="4"/>
  <c r="G18" i="4"/>
  <c r="G19" i="4"/>
  <c r="G20" i="4"/>
  <c r="G22" i="4"/>
  <c r="G23" i="4"/>
  <c r="G24" i="4"/>
  <c r="G25" i="4"/>
  <c r="G26" i="4"/>
  <c r="G27" i="4"/>
  <c r="G28" i="4"/>
  <c r="G29" i="4"/>
  <c r="G30" i="4"/>
  <c r="G32" i="4"/>
  <c r="F18" i="4"/>
  <c r="F19" i="4"/>
  <c r="F20" i="4"/>
  <c r="F22" i="4"/>
  <c r="F23" i="4"/>
  <c r="F24" i="4"/>
  <c r="F25" i="4"/>
  <c r="F26" i="4"/>
  <c r="F27" i="4"/>
  <c r="F28" i="4"/>
  <c r="F29" i="4"/>
  <c r="F30" i="4"/>
  <c r="F32" i="4"/>
  <c r="E18" i="4"/>
  <c r="E19" i="4"/>
  <c r="E20" i="4"/>
  <c r="E22" i="4"/>
  <c r="E23" i="4"/>
  <c r="E24" i="4"/>
  <c r="E25" i="4"/>
  <c r="E26" i="4"/>
  <c r="E27" i="4"/>
  <c r="E28" i="4"/>
  <c r="E29" i="4"/>
  <c r="E30" i="4"/>
  <c r="E32" i="4"/>
  <c r="D18" i="4"/>
  <c r="D19" i="4"/>
  <c r="D20" i="4"/>
  <c r="D22" i="4"/>
  <c r="D23" i="4"/>
  <c r="D24" i="4"/>
  <c r="D25" i="4"/>
  <c r="D26" i="4"/>
  <c r="D27" i="4"/>
  <c r="D28" i="4"/>
  <c r="D29" i="4"/>
  <c r="D30" i="4"/>
  <c r="D32" i="4"/>
  <c r="C18" i="4"/>
  <c r="C19" i="4"/>
  <c r="C20" i="4"/>
  <c r="C22" i="4"/>
  <c r="C23" i="4"/>
  <c r="C24" i="4"/>
  <c r="C26" i="4"/>
  <c r="C27" i="4"/>
  <c r="C28" i="4"/>
  <c r="C29" i="4"/>
  <c r="C30" i="4"/>
  <c r="C32" i="4"/>
  <c r="B18" i="4"/>
  <c r="B19" i="4"/>
  <c r="B20" i="4"/>
  <c r="B22" i="4"/>
  <c r="B23" i="4"/>
  <c r="B24" i="4"/>
  <c r="B26" i="4"/>
  <c r="B27" i="4"/>
  <c r="B28" i="4"/>
  <c r="B29" i="4"/>
  <c r="B30" i="4"/>
  <c r="B32" i="4"/>
  <c r="E2" i="4"/>
  <c r="E3" i="4"/>
  <c r="E4" i="4"/>
  <c r="E5" i="4"/>
  <c r="E6" i="4"/>
  <c r="E7" i="4"/>
  <c r="E8" i="4"/>
  <c r="E9" i="4"/>
  <c r="E10" i="4"/>
  <c r="E11" i="4"/>
  <c r="E12" i="4"/>
  <c r="E14" i="4"/>
  <c r="B14" i="4"/>
  <c r="E13" i="4"/>
  <c r="F30" i="3"/>
  <c r="B30" i="3"/>
  <c r="I25" i="2"/>
  <c r="H25" i="2"/>
  <c r="G25" i="2"/>
  <c r="F25" i="2"/>
  <c r="E25" i="2"/>
  <c r="D25" i="2"/>
  <c r="C24" i="2"/>
  <c r="I18" i="2"/>
  <c r="I19" i="2"/>
  <c r="I20" i="2"/>
  <c r="I22" i="2"/>
  <c r="I23" i="2"/>
  <c r="I24" i="2"/>
  <c r="I26" i="2"/>
  <c r="I27" i="2"/>
  <c r="I28" i="2"/>
  <c r="I29" i="2"/>
  <c r="I30" i="2"/>
  <c r="I32" i="2"/>
  <c r="H18" i="2"/>
  <c r="H19" i="2"/>
  <c r="H20" i="2"/>
  <c r="H22" i="2"/>
  <c r="H23" i="2"/>
  <c r="H24" i="2"/>
  <c r="H26" i="2"/>
  <c r="H27" i="2"/>
  <c r="H28" i="2"/>
  <c r="H29" i="2"/>
  <c r="H30" i="2"/>
  <c r="H32" i="2"/>
  <c r="G18" i="2"/>
  <c r="G19" i="2"/>
  <c r="G20" i="2"/>
  <c r="G22" i="2"/>
  <c r="G23" i="2"/>
  <c r="G24" i="2"/>
  <c r="G26" i="2"/>
  <c r="G27" i="2"/>
  <c r="G28" i="2"/>
  <c r="G29" i="2"/>
  <c r="G30" i="2"/>
  <c r="G32" i="2"/>
  <c r="F18" i="2"/>
  <c r="F19" i="2"/>
  <c r="F20" i="2"/>
  <c r="F22" i="2"/>
  <c r="F23" i="2"/>
  <c r="F24" i="2"/>
  <c r="F26" i="2"/>
  <c r="F27" i="2"/>
  <c r="F28" i="2"/>
  <c r="F29" i="2"/>
  <c r="F30" i="2"/>
  <c r="F32" i="2"/>
  <c r="E18" i="2"/>
  <c r="E19" i="2"/>
  <c r="E20" i="2"/>
  <c r="E22" i="2"/>
  <c r="E23" i="2"/>
  <c r="E24" i="2"/>
  <c r="E26" i="2"/>
  <c r="E27" i="2"/>
  <c r="E28" i="2"/>
  <c r="E29" i="2"/>
  <c r="E30" i="2"/>
  <c r="E32" i="2"/>
  <c r="D18" i="2"/>
  <c r="D19" i="2"/>
  <c r="D20" i="2"/>
  <c r="D22" i="2"/>
  <c r="D23" i="2"/>
  <c r="D24" i="2"/>
  <c r="D26" i="2"/>
  <c r="D27" i="2"/>
  <c r="D28" i="2"/>
  <c r="D29" i="2"/>
  <c r="D30" i="2"/>
  <c r="D32" i="2"/>
  <c r="C18" i="2"/>
  <c r="C19" i="2"/>
  <c r="C20" i="2"/>
  <c r="C22" i="2"/>
  <c r="C23" i="2"/>
  <c r="C26" i="2"/>
  <c r="C27" i="2"/>
  <c r="C28" i="2"/>
  <c r="C29" i="2"/>
  <c r="C30" i="2"/>
  <c r="C32" i="2"/>
  <c r="B18" i="2"/>
  <c r="B19" i="2"/>
  <c r="B20" i="2"/>
  <c r="B22" i="2"/>
  <c r="B23" i="2"/>
  <c r="B24" i="2"/>
  <c r="B26" i="2"/>
  <c r="B27" i="2"/>
  <c r="B28" i="2"/>
  <c r="B29" i="2"/>
  <c r="B30" i="2"/>
  <c r="B32" i="2"/>
  <c r="E2" i="2"/>
  <c r="E3" i="2"/>
  <c r="E4" i="2"/>
  <c r="E5" i="2"/>
  <c r="E6" i="2"/>
  <c r="E7" i="2"/>
  <c r="E8" i="2"/>
  <c r="E9" i="2"/>
  <c r="E10" i="2"/>
  <c r="E11" i="2"/>
  <c r="E12" i="2"/>
  <c r="E14" i="2"/>
  <c r="B14" i="2"/>
  <c r="E13" i="2"/>
  <c r="E11" i="1"/>
  <c r="E13" i="1"/>
  <c r="E12" i="1"/>
  <c r="E10" i="1"/>
  <c r="E9" i="1"/>
  <c r="E8" i="1"/>
  <c r="E7" i="1"/>
  <c r="E6" i="1"/>
  <c r="E5" i="1"/>
  <c r="E4" i="1"/>
  <c r="E3" i="1"/>
  <c r="E2" i="1"/>
  <c r="E14" i="1"/>
  <c r="H24" i="1"/>
  <c r="E24" i="1"/>
  <c r="C32" i="1"/>
  <c r="D32" i="1"/>
  <c r="E30" i="1"/>
  <c r="E32" i="1"/>
  <c r="F32" i="1"/>
  <c r="G32" i="1"/>
  <c r="H30" i="1"/>
  <c r="H32" i="1"/>
  <c r="I32" i="1"/>
  <c r="I29" i="1"/>
  <c r="I28" i="1"/>
  <c r="I27" i="1"/>
  <c r="I26" i="1"/>
  <c r="I24" i="1"/>
  <c r="I23" i="1"/>
  <c r="I22" i="1"/>
  <c r="I20" i="1"/>
  <c r="I19" i="1"/>
  <c r="H29" i="1"/>
  <c r="H28" i="1"/>
  <c r="H27" i="1"/>
  <c r="H26" i="1"/>
  <c r="H23" i="1"/>
  <c r="H22" i="1"/>
  <c r="H20" i="1"/>
  <c r="H19" i="1"/>
  <c r="G29" i="1"/>
  <c r="G28" i="1"/>
  <c r="G27" i="1"/>
  <c r="G26" i="1"/>
  <c r="G24" i="1"/>
  <c r="G23" i="1"/>
  <c r="G22" i="1"/>
  <c r="G20" i="1"/>
  <c r="G19" i="1"/>
  <c r="F29" i="1"/>
  <c r="F28" i="1"/>
  <c r="F27" i="1"/>
  <c r="F26" i="1"/>
  <c r="F24" i="1"/>
  <c r="F23" i="1"/>
  <c r="F22" i="1"/>
  <c r="F20" i="1"/>
  <c r="F19" i="1"/>
  <c r="E29" i="1"/>
  <c r="E28" i="1"/>
  <c r="E27" i="1"/>
  <c r="E26" i="1"/>
  <c r="E23" i="1"/>
  <c r="E22" i="1"/>
  <c r="E20" i="1"/>
  <c r="E19" i="1"/>
  <c r="D29" i="1"/>
  <c r="D28" i="1"/>
  <c r="D27" i="1"/>
  <c r="D26" i="1"/>
  <c r="D24" i="1"/>
  <c r="D23" i="1"/>
  <c r="D22" i="1"/>
  <c r="D20" i="1"/>
  <c r="D19" i="1"/>
  <c r="C29" i="1"/>
  <c r="C28" i="1"/>
  <c r="C27" i="1"/>
  <c r="C26" i="1"/>
  <c r="C23" i="1"/>
  <c r="C22" i="1"/>
  <c r="C20" i="1"/>
  <c r="C19" i="1"/>
  <c r="C18" i="1"/>
  <c r="C30" i="1"/>
  <c r="D30" i="1"/>
  <c r="F30" i="1"/>
  <c r="G30" i="1"/>
  <c r="I30" i="1"/>
  <c r="C24" i="1"/>
  <c r="I18" i="1"/>
  <c r="H18" i="1"/>
  <c r="G18" i="1"/>
  <c r="F18" i="1"/>
  <c r="E18" i="1"/>
  <c r="D18" i="1"/>
  <c r="B32" i="1"/>
  <c r="B30" i="1"/>
  <c r="B29" i="1"/>
  <c r="B28" i="1"/>
  <c r="B27" i="1"/>
  <c r="B26" i="1"/>
  <c r="B24" i="1"/>
  <c r="B23" i="1"/>
  <c r="B22" i="1"/>
  <c r="B20" i="1"/>
  <c r="B19" i="1"/>
  <c r="B18" i="1"/>
  <c r="B14" i="1"/>
</calcChain>
</file>

<file path=xl/sharedStrings.xml><?xml version="1.0" encoding="utf-8"?>
<sst xmlns="http://schemas.openxmlformats.org/spreadsheetml/2006/main" count="190" uniqueCount="70">
  <si>
    <t>Districts</t>
  </si>
  <si>
    <t>Beechwood</t>
  </si>
  <si>
    <t>Bellevue</t>
  </si>
  <si>
    <t>Campbell</t>
  </si>
  <si>
    <t>Covington</t>
  </si>
  <si>
    <t>Dayton</t>
  </si>
  <si>
    <t>Ft. Thomas</t>
  </si>
  <si>
    <t>Ludlow</t>
  </si>
  <si>
    <t>Newport</t>
  </si>
  <si>
    <t>Pendleton</t>
  </si>
  <si>
    <t>Silver Grove</t>
  </si>
  <si>
    <t>Southgate</t>
  </si>
  <si>
    <t>Walton</t>
  </si>
  <si>
    <t>2013-14 Invoice</t>
  </si>
  <si>
    <t>Total Proposed</t>
  </si>
  <si>
    <t>Consultation ($125)</t>
  </si>
  <si>
    <t>Totals</t>
  </si>
  <si>
    <t>Federal = $176/Student</t>
  </si>
  <si>
    <t>Subtototal</t>
  </si>
  <si>
    <t>Federal</t>
  </si>
  <si>
    <t>Total Rev.</t>
  </si>
  <si>
    <t>Access ($125)</t>
  </si>
  <si>
    <t>Certified Personnel</t>
  </si>
  <si>
    <t>Classified Personnel</t>
  </si>
  <si>
    <t>Life Insurance</t>
  </si>
  <si>
    <t>Health Insurance</t>
  </si>
  <si>
    <t>Unemployment</t>
  </si>
  <si>
    <t>Worker Comp</t>
  </si>
  <si>
    <t>Adm Cost - Ins</t>
  </si>
  <si>
    <t>Educational Services</t>
  </si>
  <si>
    <t>Registration Fees</t>
  </si>
  <si>
    <t>Other Prof. Services</t>
  </si>
  <si>
    <t>Postage</t>
  </si>
  <si>
    <t>Telephone</t>
  </si>
  <si>
    <t>Printing</t>
  </si>
  <si>
    <t>Travel</t>
  </si>
  <si>
    <t>Supplies</t>
  </si>
  <si>
    <t>Food</t>
  </si>
  <si>
    <t>Books/Periodicals</t>
  </si>
  <si>
    <t>Software</t>
  </si>
  <si>
    <t>Computers</t>
  </si>
  <si>
    <t>Other Inst. Equipment</t>
  </si>
  <si>
    <t>Dues and Fees</t>
  </si>
  <si>
    <t>Contingencies</t>
  </si>
  <si>
    <t>Indirect Costs</t>
  </si>
  <si>
    <t>Local Funds</t>
  </si>
  <si>
    <t>Federal Funds</t>
  </si>
  <si>
    <t>Indirect Costs (.02)</t>
  </si>
  <si>
    <t>Technical Services</t>
  </si>
  <si>
    <t>Soc. Sec. (062)</t>
  </si>
  <si>
    <t>Medicare (.0145)</t>
  </si>
  <si>
    <t>KTRS (.015)</t>
  </si>
  <si>
    <t>CERS (.1889)</t>
  </si>
  <si>
    <t>Soc. Sec (.062)</t>
  </si>
  <si>
    <t>.0573 (6000)</t>
  </si>
  <si>
    <t>Federal Title III Funding</t>
  </si>
  <si>
    <t>Year</t>
  </si>
  <si>
    <t>Per Pupil Amount</t>
  </si>
  <si>
    <t># of students to be eligible</t>
  </si>
  <si>
    <t>FY 14</t>
  </si>
  <si>
    <t>FY 13</t>
  </si>
  <si>
    <t>FY 12</t>
  </si>
  <si>
    <t>FY 11</t>
  </si>
  <si>
    <t>FY 10</t>
  </si>
  <si>
    <t>District</t>
  </si>
  <si>
    <t># of Students</t>
  </si>
  <si>
    <t xml:space="preserve">Covington </t>
  </si>
  <si>
    <t>Base Funding Options</t>
  </si>
  <si>
    <t>KTRS (.15355)</t>
  </si>
  <si>
    <t>32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</si>
</sst>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1" fillId="0" borderId="0" xfId="0" applyFont="1" applyFill="1" applyBorder="1"/>
    <xf numFmtId="0" fontId="6" fillId="0" borderId="0" xfId="0" applyFont="1"/>
    <xf numFmtId="6" fontId="6" fillId="0" borderId="0" xfId="0" applyNumberFormat="1" applyFont="1"/>
    <xf numFmtId="0" fontId="0" fillId="0" borderId="2" xfId="0" applyFill="1" applyBorder="1"/>
    <xf numFmtId="0" fontId="5" fillId="0" borderId="2" xfId="0" applyFont="1" applyBorder="1"/>
    <xf numFmtId="0" fontId="5" fillId="0" borderId="0" xfId="0" applyFont="1"/>
    <xf numFmtId="8" fontId="0" fillId="0" borderId="0" xfId="0" applyNumberFormat="1"/>
    <xf numFmtId="0" fontId="0" fillId="0" borderId="0" xfId="0" applyNumberForma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2"/>
  <sheetViews>
    <sheetView zoomScale="150" zoomScaleNormal="150" zoomScalePageLayoutView="150" workbookViewId="0">
      <selection activeCell="C2" sqref="C2:C13"/>
    </sheetView>
  </sheetViews>
  <sheetFormatPr baseColWidth="10" defaultRowHeight="15" x14ac:dyDescent="0"/>
  <cols>
    <col min="2" max="2" width="18.5" customWidth="1"/>
    <col min="3" max="3" width="17.6640625" customWidth="1"/>
    <col min="4" max="4" width="18" customWidth="1"/>
    <col min="5" max="5" width="15" customWidth="1"/>
    <col min="6" max="6" width="13.6640625" customWidth="1"/>
    <col min="7" max="7" width="15" customWidth="1"/>
    <col min="8" max="8" width="13.6640625" customWidth="1"/>
    <col min="9" max="9" width="14.6640625" customWidth="1"/>
  </cols>
  <sheetData>
    <row r="1" spans="1:7">
      <c r="A1" s="1" t="s">
        <v>0</v>
      </c>
      <c r="B1" t="s">
        <v>13</v>
      </c>
      <c r="C1" t="s">
        <v>21</v>
      </c>
      <c r="D1" t="s">
        <v>15</v>
      </c>
      <c r="E1" t="s">
        <v>14</v>
      </c>
    </row>
    <row r="2" spans="1:7">
      <c r="A2" t="s">
        <v>1</v>
      </c>
      <c r="B2">
        <v>7750</v>
      </c>
      <c r="C2">
        <v>4750</v>
      </c>
      <c r="D2">
        <v>4750</v>
      </c>
      <c r="E2">
        <f t="shared" ref="E2:E13" si="0">SUM(C2:D2)</f>
        <v>9500</v>
      </c>
    </row>
    <row r="3" spans="1:7">
      <c r="A3" t="s">
        <v>2</v>
      </c>
      <c r="B3">
        <v>3500</v>
      </c>
      <c r="C3">
        <v>875</v>
      </c>
      <c r="D3">
        <v>875</v>
      </c>
      <c r="E3">
        <f t="shared" si="0"/>
        <v>1750</v>
      </c>
    </row>
    <row r="4" spans="1:7">
      <c r="A4" t="s">
        <v>3</v>
      </c>
      <c r="B4">
        <v>7625</v>
      </c>
      <c r="C4">
        <v>6000</v>
      </c>
      <c r="D4">
        <v>6000</v>
      </c>
      <c r="E4">
        <f t="shared" si="0"/>
        <v>12000</v>
      </c>
    </row>
    <row r="5" spans="1:7">
      <c r="A5" t="s">
        <v>4</v>
      </c>
      <c r="B5">
        <v>25250</v>
      </c>
      <c r="C5">
        <v>24875</v>
      </c>
      <c r="D5">
        <v>24875</v>
      </c>
      <c r="E5">
        <f t="shared" si="0"/>
        <v>49750</v>
      </c>
    </row>
    <row r="6" spans="1:7">
      <c r="A6" t="s">
        <v>5</v>
      </c>
      <c r="B6">
        <v>2125</v>
      </c>
      <c r="C6">
        <v>250</v>
      </c>
      <c r="D6">
        <v>250</v>
      </c>
      <c r="E6">
        <f t="shared" si="0"/>
        <v>500</v>
      </c>
    </row>
    <row r="7" spans="1:7">
      <c r="A7" t="s">
        <v>6</v>
      </c>
      <c r="B7">
        <v>5750</v>
      </c>
      <c r="C7">
        <v>2875</v>
      </c>
      <c r="D7">
        <v>2875</v>
      </c>
      <c r="E7">
        <f t="shared" si="0"/>
        <v>5750</v>
      </c>
    </row>
    <row r="8" spans="1:7">
      <c r="A8" t="s">
        <v>7</v>
      </c>
      <c r="B8">
        <v>3125</v>
      </c>
      <c r="C8">
        <v>1125</v>
      </c>
      <c r="D8">
        <v>1125</v>
      </c>
      <c r="E8">
        <f t="shared" si="0"/>
        <v>2250</v>
      </c>
    </row>
    <row r="9" spans="1:7">
      <c r="A9" t="s">
        <v>8</v>
      </c>
      <c r="B9">
        <v>11125</v>
      </c>
      <c r="C9">
        <v>9000</v>
      </c>
      <c r="D9">
        <v>9000</v>
      </c>
      <c r="E9">
        <f t="shared" si="0"/>
        <v>18000</v>
      </c>
    </row>
    <row r="10" spans="1:7">
      <c r="A10" t="s">
        <v>9</v>
      </c>
      <c r="B10">
        <v>3375</v>
      </c>
      <c r="C10">
        <v>875</v>
      </c>
      <c r="D10">
        <v>875</v>
      </c>
      <c r="E10">
        <f t="shared" si="0"/>
        <v>1750</v>
      </c>
    </row>
    <row r="11" spans="1:7">
      <c r="A11" t="s">
        <v>10</v>
      </c>
      <c r="B11">
        <v>2375</v>
      </c>
      <c r="C11">
        <v>250</v>
      </c>
      <c r="D11">
        <v>250</v>
      </c>
      <c r="E11">
        <f t="shared" si="0"/>
        <v>500</v>
      </c>
    </row>
    <row r="12" spans="1:7">
      <c r="A12" t="s">
        <v>11</v>
      </c>
      <c r="B12">
        <v>2500</v>
      </c>
      <c r="C12">
        <v>500</v>
      </c>
      <c r="D12">
        <v>500</v>
      </c>
      <c r="E12">
        <f t="shared" si="0"/>
        <v>1000</v>
      </c>
    </row>
    <row r="13" spans="1:7">
      <c r="A13" s="3" t="s">
        <v>12</v>
      </c>
      <c r="B13" s="3">
        <v>4500</v>
      </c>
      <c r="C13" s="3">
        <v>1500</v>
      </c>
      <c r="D13" s="3">
        <v>1500</v>
      </c>
      <c r="E13" s="3">
        <f t="shared" si="0"/>
        <v>3000</v>
      </c>
      <c r="F13" s="3"/>
    </row>
    <row r="14" spans="1:7" s="1" customFormat="1">
      <c r="A14" s="1" t="s">
        <v>16</v>
      </c>
      <c r="B14" s="1">
        <f>SUM(B2:B13)</f>
        <v>79000</v>
      </c>
      <c r="E14" s="1">
        <f>SUM(E2:E12)</f>
        <v>102750</v>
      </c>
    </row>
    <row r="15" spans="1:7" ht="16" thickBot="1">
      <c r="A15" s="2"/>
      <c r="B15" s="2"/>
      <c r="C15" s="2"/>
      <c r="D15" s="2"/>
      <c r="E15" s="2"/>
      <c r="F15" s="2"/>
      <c r="G15" s="2"/>
    </row>
    <row r="16" spans="1:7">
      <c r="B16" t="s">
        <v>17</v>
      </c>
    </row>
    <row r="17" spans="1:9" s="6" customFormat="1">
      <c r="A17" s="6" t="s">
        <v>0</v>
      </c>
      <c r="B17" s="7">
        <v>250</v>
      </c>
      <c r="C17" s="7">
        <v>300</v>
      </c>
      <c r="D17" s="7">
        <v>350</v>
      </c>
      <c r="E17" s="7">
        <v>400</v>
      </c>
      <c r="F17" s="7">
        <v>450</v>
      </c>
      <c r="G17" s="7">
        <v>500</v>
      </c>
      <c r="H17" s="7">
        <v>550</v>
      </c>
      <c r="I17" s="7">
        <v>600</v>
      </c>
    </row>
    <row r="18" spans="1:9">
      <c r="A18" t="s">
        <v>1</v>
      </c>
      <c r="B18">
        <f>SUM(38*250)</f>
        <v>9500</v>
      </c>
      <c r="C18">
        <f>SUM(38*300)</f>
        <v>11400</v>
      </c>
      <c r="D18">
        <f>SUM(38*350)</f>
        <v>13300</v>
      </c>
      <c r="E18">
        <f>SUM(38*400)</f>
        <v>15200</v>
      </c>
      <c r="F18">
        <f>SUM(38*450)</f>
        <v>17100</v>
      </c>
      <c r="G18">
        <f>SUM(38*500)</f>
        <v>19000</v>
      </c>
      <c r="H18">
        <f>SUM(38*550)</f>
        <v>20900</v>
      </c>
      <c r="I18">
        <f>SUM(38*600)</f>
        <v>22800</v>
      </c>
    </row>
    <row r="19" spans="1:9">
      <c r="A19" t="s">
        <v>2</v>
      </c>
      <c r="B19">
        <f>SUM(7*250)</f>
        <v>1750</v>
      </c>
      <c r="C19">
        <f>SUM(7*300)</f>
        <v>2100</v>
      </c>
      <c r="D19">
        <f>SUM(7*350)</f>
        <v>2450</v>
      </c>
      <c r="E19">
        <f>SUM(7*400)</f>
        <v>2800</v>
      </c>
      <c r="F19">
        <f>SUM(7*450)</f>
        <v>3150</v>
      </c>
      <c r="G19">
        <f>SUM(7*500)</f>
        <v>3500</v>
      </c>
      <c r="H19">
        <f>SUM(7*550)</f>
        <v>3850</v>
      </c>
      <c r="I19">
        <f>SUM(7*600)</f>
        <v>4200</v>
      </c>
    </row>
    <row r="20" spans="1:9">
      <c r="A20" t="s">
        <v>3</v>
      </c>
      <c r="B20">
        <f>SUM(48*250)</f>
        <v>12000</v>
      </c>
      <c r="C20">
        <f>SUM(48*300)</f>
        <v>14400</v>
      </c>
      <c r="D20">
        <f>SUM(48*350)</f>
        <v>16800</v>
      </c>
      <c r="E20">
        <f>SUM(48*400)</f>
        <v>19200</v>
      </c>
      <c r="F20">
        <f>SUM(48*450)</f>
        <v>21600</v>
      </c>
      <c r="G20">
        <f>SUM(48*500)</f>
        <v>24000</v>
      </c>
      <c r="H20">
        <f>SUM(48*550)</f>
        <v>26400</v>
      </c>
      <c r="I20">
        <f>SUM(48*600)</f>
        <v>28800</v>
      </c>
    </row>
    <row r="21" spans="1:9">
      <c r="A21" t="s">
        <v>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9">
      <c r="A22" t="s">
        <v>5</v>
      </c>
      <c r="B22">
        <f>SUM(3*250)</f>
        <v>750</v>
      </c>
      <c r="C22">
        <f>SUM(3*300)</f>
        <v>900</v>
      </c>
      <c r="D22">
        <f>SUM(3*350)</f>
        <v>1050</v>
      </c>
      <c r="E22">
        <f>SUM(3*400)</f>
        <v>1200</v>
      </c>
      <c r="F22">
        <f>SUM(3*450)</f>
        <v>1350</v>
      </c>
      <c r="G22">
        <f>SUM(3*500)</f>
        <v>1500</v>
      </c>
      <c r="H22">
        <f>SUM(3*550)</f>
        <v>1650</v>
      </c>
      <c r="I22">
        <f>SUM(3*600)</f>
        <v>1800</v>
      </c>
    </row>
    <row r="23" spans="1:9">
      <c r="A23" t="s">
        <v>6</v>
      </c>
      <c r="B23">
        <f>SUM(23*250)</f>
        <v>5750</v>
      </c>
      <c r="C23">
        <f>SUM(23*300)</f>
        <v>6900</v>
      </c>
      <c r="D23">
        <f>SUM(23*350)</f>
        <v>8050</v>
      </c>
      <c r="E23">
        <f>SUM(23*400)</f>
        <v>9200</v>
      </c>
      <c r="F23">
        <f>SUM(23*450)</f>
        <v>10350</v>
      </c>
      <c r="G23">
        <f>SUM(23*500)</f>
        <v>11500</v>
      </c>
      <c r="H23">
        <f>SUM(23*550)</f>
        <v>12650</v>
      </c>
      <c r="I23">
        <f>SUM(23*600)</f>
        <v>13800</v>
      </c>
    </row>
    <row r="24" spans="1:9">
      <c r="A24" t="s">
        <v>7</v>
      </c>
      <c r="B24">
        <f>SUM(9*250)</f>
        <v>2250</v>
      </c>
      <c r="C24">
        <f t="shared" ref="C24" si="1">SUM(9*250)</f>
        <v>2250</v>
      </c>
      <c r="D24">
        <f>SUM(9*350)</f>
        <v>3150</v>
      </c>
      <c r="E24">
        <f>SUM(9*400)</f>
        <v>3600</v>
      </c>
      <c r="F24">
        <f>SUM(9*450)</f>
        <v>4050</v>
      </c>
      <c r="G24">
        <f>SUM(9*500)</f>
        <v>4500</v>
      </c>
      <c r="H24">
        <f>SUM(9*550)</f>
        <v>4950</v>
      </c>
      <c r="I24">
        <f>SUM(9*600)</f>
        <v>5400</v>
      </c>
    </row>
    <row r="25" spans="1:9">
      <c r="A25" t="s">
        <v>8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9">
      <c r="A26" t="s">
        <v>9</v>
      </c>
      <c r="B26">
        <f>SUM(7*250)</f>
        <v>1750</v>
      </c>
      <c r="C26">
        <f>SUM(7*300)</f>
        <v>2100</v>
      </c>
      <c r="D26">
        <f>SUM(7*350)</f>
        <v>2450</v>
      </c>
      <c r="E26">
        <f>SUM(7*400)</f>
        <v>2800</v>
      </c>
      <c r="F26">
        <f>SUM(7*450)</f>
        <v>3150</v>
      </c>
      <c r="G26">
        <f>SUM(7*500)</f>
        <v>3500</v>
      </c>
      <c r="H26">
        <f>SUM(7*550)</f>
        <v>3850</v>
      </c>
      <c r="I26">
        <f>SUM(7*600)</f>
        <v>4200</v>
      </c>
    </row>
    <row r="27" spans="1:9">
      <c r="A27" t="s">
        <v>10</v>
      </c>
      <c r="B27">
        <f>SUM(2*250)</f>
        <v>500</v>
      </c>
      <c r="C27">
        <f>SUM(2*300)</f>
        <v>600</v>
      </c>
      <c r="D27">
        <f>SUM(2*350)</f>
        <v>700</v>
      </c>
      <c r="E27">
        <f>SUM(2*400)</f>
        <v>800</v>
      </c>
      <c r="F27">
        <f>SUM(2*450)</f>
        <v>900</v>
      </c>
      <c r="G27">
        <f>SUM(2*500)</f>
        <v>1000</v>
      </c>
      <c r="H27">
        <f>SUM(2*550)</f>
        <v>1100</v>
      </c>
      <c r="I27">
        <f>SUM(2*600)</f>
        <v>1200</v>
      </c>
    </row>
    <row r="28" spans="1:9">
      <c r="A28" t="s">
        <v>11</v>
      </c>
      <c r="B28">
        <f>SUM(4*250)</f>
        <v>1000</v>
      </c>
      <c r="C28">
        <f>SUM(4*300)</f>
        <v>1200</v>
      </c>
      <c r="D28">
        <f>SUM(4*350)</f>
        <v>1400</v>
      </c>
      <c r="E28">
        <f>SUM(4*400)</f>
        <v>1600</v>
      </c>
      <c r="F28">
        <f>SUM(4*450)</f>
        <v>1800</v>
      </c>
      <c r="G28">
        <f>SUM(4*500)</f>
        <v>2000</v>
      </c>
      <c r="H28">
        <f>SUM(4*550)</f>
        <v>2200</v>
      </c>
      <c r="I28">
        <f>SUM(4*600)</f>
        <v>2400</v>
      </c>
    </row>
    <row r="29" spans="1:9">
      <c r="A29" s="3" t="s">
        <v>12</v>
      </c>
      <c r="B29" s="3">
        <f>SUM(12*250)</f>
        <v>3000</v>
      </c>
      <c r="C29" s="3">
        <f>SUM(12*300)</f>
        <v>3600</v>
      </c>
      <c r="D29" s="3">
        <f>SUM(12*350)</f>
        <v>4200</v>
      </c>
      <c r="E29" s="3">
        <f>SUM(12*400)</f>
        <v>4800</v>
      </c>
      <c r="F29" s="3">
        <f>SUM(12*450)</f>
        <v>5400</v>
      </c>
      <c r="G29" s="3">
        <f>SUM(12*500)</f>
        <v>6000</v>
      </c>
      <c r="H29" s="3">
        <f>SUM(12*550)</f>
        <v>6600</v>
      </c>
      <c r="I29" s="3">
        <f>SUM(12*600)</f>
        <v>7200</v>
      </c>
    </row>
    <row r="30" spans="1:9">
      <c r="A30" s="4" t="s">
        <v>18</v>
      </c>
      <c r="B30">
        <f>SUM(B18:B29)</f>
        <v>38250</v>
      </c>
      <c r="C30">
        <f t="shared" ref="C30:I30" si="2">SUM(C18:C29)</f>
        <v>45450</v>
      </c>
      <c r="D30">
        <f t="shared" si="2"/>
        <v>53550</v>
      </c>
      <c r="E30">
        <f t="shared" si="2"/>
        <v>61200</v>
      </c>
      <c r="F30">
        <f t="shared" si="2"/>
        <v>68850</v>
      </c>
      <c r="G30">
        <f t="shared" si="2"/>
        <v>76500</v>
      </c>
      <c r="H30">
        <f t="shared" si="2"/>
        <v>84150</v>
      </c>
      <c r="I30">
        <f t="shared" si="2"/>
        <v>91800</v>
      </c>
    </row>
    <row r="31" spans="1:9" s="3" customFormat="1">
      <c r="A31" s="8" t="s">
        <v>19</v>
      </c>
      <c r="B31" s="3">
        <v>26928</v>
      </c>
      <c r="C31" s="9">
        <v>26928</v>
      </c>
      <c r="D31" s="9">
        <v>26928</v>
      </c>
      <c r="E31" s="9">
        <v>26928</v>
      </c>
      <c r="F31" s="9">
        <v>26928</v>
      </c>
      <c r="G31" s="9">
        <v>26928</v>
      </c>
      <c r="H31" s="9">
        <v>26928</v>
      </c>
      <c r="I31" s="9">
        <v>26928</v>
      </c>
    </row>
    <row r="32" spans="1:9" s="1" customFormat="1">
      <c r="A32" s="5" t="s">
        <v>20</v>
      </c>
      <c r="B32" s="1">
        <f>SUM(B30+B31)</f>
        <v>65178</v>
      </c>
      <c r="C32" s="1">
        <f t="shared" ref="C32:I32" si="3">SUM(C30+C31)</f>
        <v>72378</v>
      </c>
      <c r="D32" s="1">
        <f t="shared" si="3"/>
        <v>80478</v>
      </c>
      <c r="E32" s="1">
        <f t="shared" si="3"/>
        <v>88128</v>
      </c>
      <c r="F32" s="1">
        <f t="shared" si="3"/>
        <v>95778</v>
      </c>
      <c r="G32" s="1">
        <f t="shared" si="3"/>
        <v>103428</v>
      </c>
      <c r="H32" s="1">
        <f t="shared" si="3"/>
        <v>111078</v>
      </c>
      <c r="I32" s="1">
        <f t="shared" si="3"/>
        <v>118728</v>
      </c>
    </row>
  </sheetData>
  <phoneticPr fontId="2" type="noConversion"/>
  <printOptions gridLines="1"/>
  <pageMargins left="0.75" right="0.75" top="1" bottom="1" header="0.5" footer="0.5"/>
  <pageSetup scale="83" orientation="landscape" horizontalDpi="4294967292" verticalDpi="4294967292"/>
  <headerFooter>
    <oddHeader>&amp;A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2"/>
  <sheetViews>
    <sheetView zoomScale="150" zoomScaleNormal="150" zoomScalePageLayoutView="150" workbookViewId="0">
      <selection activeCell="C35" sqref="C35"/>
    </sheetView>
  </sheetViews>
  <sheetFormatPr baseColWidth="10" defaultRowHeight="15" x14ac:dyDescent="0"/>
  <cols>
    <col min="2" max="2" width="18.5" customWidth="1"/>
    <col min="3" max="3" width="17.6640625" customWidth="1"/>
    <col min="4" max="4" width="18" customWidth="1"/>
    <col min="5" max="5" width="15" customWidth="1"/>
    <col min="6" max="6" width="13.6640625" customWidth="1"/>
    <col min="7" max="7" width="15" customWidth="1"/>
    <col min="8" max="8" width="13.6640625" customWidth="1"/>
    <col min="9" max="9" width="14.6640625" customWidth="1"/>
  </cols>
  <sheetData>
    <row r="1" spans="1:7">
      <c r="A1" s="1" t="s">
        <v>0</v>
      </c>
      <c r="B1" t="s">
        <v>13</v>
      </c>
      <c r="C1" t="s">
        <v>21</v>
      </c>
      <c r="D1" t="s">
        <v>15</v>
      </c>
      <c r="E1" t="s">
        <v>14</v>
      </c>
    </row>
    <row r="2" spans="1:7">
      <c r="A2" t="s">
        <v>1</v>
      </c>
      <c r="B2">
        <v>7750</v>
      </c>
      <c r="C2">
        <v>4750</v>
      </c>
      <c r="D2">
        <v>4750</v>
      </c>
      <c r="E2">
        <f t="shared" ref="E2:E13" si="0">SUM(C2:D2)</f>
        <v>9500</v>
      </c>
    </row>
    <row r="3" spans="1:7">
      <c r="A3" t="s">
        <v>2</v>
      </c>
      <c r="B3">
        <v>3500</v>
      </c>
      <c r="C3">
        <v>875</v>
      </c>
      <c r="D3">
        <v>875</v>
      </c>
      <c r="E3">
        <f t="shared" si="0"/>
        <v>1750</v>
      </c>
    </row>
    <row r="4" spans="1:7">
      <c r="A4" t="s">
        <v>3</v>
      </c>
      <c r="B4">
        <v>7625</v>
      </c>
      <c r="C4">
        <v>6000</v>
      </c>
      <c r="D4">
        <v>6000</v>
      </c>
      <c r="E4">
        <f t="shared" si="0"/>
        <v>12000</v>
      </c>
    </row>
    <row r="5" spans="1:7">
      <c r="A5" t="s">
        <v>4</v>
      </c>
      <c r="B5">
        <v>25250</v>
      </c>
      <c r="C5">
        <v>24875</v>
      </c>
      <c r="D5">
        <v>24875</v>
      </c>
      <c r="E5">
        <f t="shared" si="0"/>
        <v>49750</v>
      </c>
    </row>
    <row r="6" spans="1:7">
      <c r="A6" t="s">
        <v>5</v>
      </c>
      <c r="B6">
        <v>2125</v>
      </c>
      <c r="C6">
        <v>250</v>
      </c>
      <c r="D6">
        <v>250</v>
      </c>
      <c r="E6">
        <f t="shared" si="0"/>
        <v>500</v>
      </c>
    </row>
    <row r="7" spans="1:7">
      <c r="A7" t="s">
        <v>6</v>
      </c>
      <c r="B7">
        <v>5750</v>
      </c>
      <c r="C7">
        <v>2875</v>
      </c>
      <c r="D7">
        <v>2875</v>
      </c>
      <c r="E7">
        <f t="shared" si="0"/>
        <v>5750</v>
      </c>
    </row>
    <row r="8" spans="1:7">
      <c r="A8" t="s">
        <v>7</v>
      </c>
      <c r="B8">
        <v>3125</v>
      </c>
      <c r="C8">
        <v>1125</v>
      </c>
      <c r="D8">
        <v>1125</v>
      </c>
      <c r="E8">
        <f t="shared" si="0"/>
        <v>2250</v>
      </c>
    </row>
    <row r="9" spans="1:7">
      <c r="A9" t="s">
        <v>8</v>
      </c>
      <c r="B9">
        <v>11125</v>
      </c>
      <c r="C9">
        <v>9000</v>
      </c>
      <c r="D9">
        <v>9000</v>
      </c>
      <c r="E9">
        <f t="shared" si="0"/>
        <v>18000</v>
      </c>
    </row>
    <row r="10" spans="1:7">
      <c r="A10" t="s">
        <v>9</v>
      </c>
      <c r="B10">
        <v>3375</v>
      </c>
      <c r="C10">
        <v>875</v>
      </c>
      <c r="D10">
        <v>875</v>
      </c>
      <c r="E10">
        <f t="shared" si="0"/>
        <v>1750</v>
      </c>
    </row>
    <row r="11" spans="1:7">
      <c r="A11" t="s">
        <v>10</v>
      </c>
      <c r="B11">
        <v>2375</v>
      </c>
      <c r="C11">
        <v>250</v>
      </c>
      <c r="D11">
        <v>250</v>
      </c>
      <c r="E11">
        <f t="shared" si="0"/>
        <v>500</v>
      </c>
    </row>
    <row r="12" spans="1:7">
      <c r="A12" t="s">
        <v>11</v>
      </c>
      <c r="B12">
        <v>2500</v>
      </c>
      <c r="C12">
        <v>500</v>
      </c>
      <c r="D12">
        <v>500</v>
      </c>
      <c r="E12">
        <f t="shared" si="0"/>
        <v>1000</v>
      </c>
    </row>
    <row r="13" spans="1:7">
      <c r="A13" s="3" t="s">
        <v>12</v>
      </c>
      <c r="B13" s="3">
        <v>4500</v>
      </c>
      <c r="C13" s="3">
        <v>1500</v>
      </c>
      <c r="D13" s="3">
        <v>1500</v>
      </c>
      <c r="E13" s="3">
        <f t="shared" si="0"/>
        <v>3000</v>
      </c>
      <c r="F13" s="3"/>
    </row>
    <row r="14" spans="1:7" s="1" customFormat="1">
      <c r="A14" s="1" t="s">
        <v>16</v>
      </c>
      <c r="B14" s="1">
        <f>SUM(B2:B13)</f>
        <v>79000</v>
      </c>
      <c r="E14" s="1">
        <f>SUM(E2:E12)</f>
        <v>102750</v>
      </c>
    </row>
    <row r="15" spans="1:7" ht="16" thickBot="1">
      <c r="A15" s="2"/>
      <c r="B15" s="2"/>
      <c r="C15" s="2"/>
      <c r="D15" s="2"/>
      <c r="E15" s="2"/>
      <c r="F15" s="2"/>
      <c r="G15" s="2"/>
    </row>
    <row r="16" spans="1:7">
      <c r="B16" t="s">
        <v>17</v>
      </c>
    </row>
    <row r="17" spans="1:9" s="6" customFormat="1">
      <c r="A17" s="6" t="s">
        <v>0</v>
      </c>
      <c r="B17" s="7">
        <v>250</v>
      </c>
      <c r="C17" s="7">
        <v>300</v>
      </c>
      <c r="D17" s="7">
        <v>350</v>
      </c>
      <c r="E17" s="7">
        <v>400</v>
      </c>
      <c r="F17" s="7">
        <v>450</v>
      </c>
      <c r="G17" s="7">
        <v>500</v>
      </c>
      <c r="H17" s="7">
        <v>550</v>
      </c>
      <c r="I17" s="7">
        <v>600</v>
      </c>
    </row>
    <row r="18" spans="1:9">
      <c r="A18" t="s">
        <v>1</v>
      </c>
      <c r="B18">
        <f>SUM(38*250)</f>
        <v>9500</v>
      </c>
      <c r="C18">
        <f>SUM(38*300)</f>
        <v>11400</v>
      </c>
      <c r="D18">
        <f>SUM(38*350)</f>
        <v>13300</v>
      </c>
      <c r="E18">
        <f>SUM(38*400)</f>
        <v>15200</v>
      </c>
      <c r="F18">
        <f>SUM(38*450)</f>
        <v>17100</v>
      </c>
      <c r="G18">
        <f>SUM(38*500)</f>
        <v>19000</v>
      </c>
      <c r="H18">
        <f>SUM(38*550)</f>
        <v>20900</v>
      </c>
      <c r="I18">
        <f>SUM(38*600)</f>
        <v>22800</v>
      </c>
    </row>
    <row r="19" spans="1:9">
      <c r="A19" t="s">
        <v>2</v>
      </c>
      <c r="B19">
        <f>SUM(7*250)</f>
        <v>1750</v>
      </c>
      <c r="C19">
        <f>SUM(7*300)</f>
        <v>2100</v>
      </c>
      <c r="D19">
        <f>SUM(7*350)</f>
        <v>2450</v>
      </c>
      <c r="E19">
        <f>SUM(7*400)</f>
        <v>2800</v>
      </c>
      <c r="F19">
        <f>SUM(7*450)</f>
        <v>3150</v>
      </c>
      <c r="G19">
        <f>SUM(7*500)</f>
        <v>3500</v>
      </c>
      <c r="H19">
        <f>SUM(7*550)</f>
        <v>3850</v>
      </c>
      <c r="I19">
        <f>SUM(7*600)</f>
        <v>4200</v>
      </c>
    </row>
    <row r="20" spans="1:9">
      <c r="A20" t="s">
        <v>3</v>
      </c>
      <c r="B20">
        <f>SUM(48*250)</f>
        <v>12000</v>
      </c>
      <c r="C20">
        <f>SUM(48*300)</f>
        <v>14400</v>
      </c>
      <c r="D20">
        <f>SUM(48*350)</f>
        <v>16800</v>
      </c>
      <c r="E20">
        <f>SUM(48*400)</f>
        <v>19200</v>
      </c>
      <c r="F20">
        <f>SUM(48*450)</f>
        <v>21600</v>
      </c>
      <c r="G20">
        <f>SUM(48*500)</f>
        <v>24000</v>
      </c>
      <c r="H20">
        <f>SUM(48*550)</f>
        <v>26400</v>
      </c>
      <c r="I20">
        <f>SUM(48*600)</f>
        <v>28800</v>
      </c>
    </row>
    <row r="21" spans="1:9">
      <c r="A21" t="s">
        <v>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9">
      <c r="A22" t="s">
        <v>5</v>
      </c>
      <c r="B22">
        <f>SUM(3*250)</f>
        <v>750</v>
      </c>
      <c r="C22">
        <f>SUM(3*300)</f>
        <v>900</v>
      </c>
      <c r="D22">
        <f>SUM(3*350)</f>
        <v>1050</v>
      </c>
      <c r="E22">
        <f>SUM(3*400)</f>
        <v>1200</v>
      </c>
      <c r="F22">
        <f>SUM(3*450)</f>
        <v>1350</v>
      </c>
      <c r="G22">
        <f>SUM(3*500)</f>
        <v>1500</v>
      </c>
      <c r="H22">
        <f>SUM(3*550)</f>
        <v>1650</v>
      </c>
      <c r="I22">
        <f>SUM(3*600)</f>
        <v>1800</v>
      </c>
    </row>
    <row r="23" spans="1:9">
      <c r="A23" t="s">
        <v>6</v>
      </c>
      <c r="B23">
        <f>SUM(23*250)</f>
        <v>5750</v>
      </c>
      <c r="C23">
        <f>SUM(23*300)</f>
        <v>6900</v>
      </c>
      <c r="D23">
        <f>SUM(23*350)</f>
        <v>8050</v>
      </c>
      <c r="E23">
        <f>SUM(23*400)</f>
        <v>9200</v>
      </c>
      <c r="F23">
        <f>SUM(23*450)</f>
        <v>10350</v>
      </c>
      <c r="G23">
        <f>SUM(23*500)</f>
        <v>11500</v>
      </c>
      <c r="H23">
        <f>SUM(23*550)</f>
        <v>12650</v>
      </c>
      <c r="I23">
        <f>SUM(23*600)</f>
        <v>13800</v>
      </c>
    </row>
    <row r="24" spans="1:9">
      <c r="A24" t="s">
        <v>7</v>
      </c>
      <c r="B24">
        <f>SUM(9*250)</f>
        <v>2250</v>
      </c>
      <c r="C24">
        <f>SUM(9*300)</f>
        <v>2700</v>
      </c>
      <c r="D24">
        <f>SUM(9*350)</f>
        <v>3150</v>
      </c>
      <c r="E24">
        <f>SUM(9*400)</f>
        <v>3600</v>
      </c>
      <c r="F24">
        <f>SUM(9*450)</f>
        <v>4050</v>
      </c>
      <c r="G24">
        <f>SUM(9*500)</f>
        <v>4500</v>
      </c>
      <c r="H24">
        <f>SUM(9*550)</f>
        <v>4950</v>
      </c>
      <c r="I24">
        <f>SUM(9*600)</f>
        <v>5400</v>
      </c>
    </row>
    <row r="25" spans="1:9">
      <c r="A25" t="s">
        <v>8</v>
      </c>
      <c r="B25">
        <v>18000</v>
      </c>
      <c r="C25">
        <v>21600</v>
      </c>
      <c r="D25">
        <f>SUM(72*350)</f>
        <v>25200</v>
      </c>
      <c r="E25">
        <f>SUM(72*400)</f>
        <v>28800</v>
      </c>
      <c r="F25">
        <f>SUM(72*450)</f>
        <v>32400</v>
      </c>
      <c r="G25">
        <f>SUM(72*500)</f>
        <v>36000</v>
      </c>
      <c r="H25">
        <f>SUM(72*550)</f>
        <v>39600</v>
      </c>
      <c r="I25">
        <f>SUM(72*600)</f>
        <v>43200</v>
      </c>
    </row>
    <row r="26" spans="1:9">
      <c r="A26" t="s">
        <v>9</v>
      </c>
      <c r="B26">
        <f>SUM(7*250)</f>
        <v>1750</v>
      </c>
      <c r="C26">
        <f>SUM(7*300)</f>
        <v>2100</v>
      </c>
      <c r="D26">
        <f>SUM(7*350)</f>
        <v>2450</v>
      </c>
      <c r="E26">
        <f>SUM(7*400)</f>
        <v>2800</v>
      </c>
      <c r="F26">
        <f>SUM(7*450)</f>
        <v>3150</v>
      </c>
      <c r="G26">
        <f>SUM(7*500)</f>
        <v>3500</v>
      </c>
      <c r="H26">
        <f>SUM(7*550)</f>
        <v>3850</v>
      </c>
      <c r="I26">
        <f>SUM(7*600)</f>
        <v>4200</v>
      </c>
    </row>
    <row r="27" spans="1:9">
      <c r="A27" t="s">
        <v>10</v>
      </c>
      <c r="B27">
        <f>SUM(2*250)</f>
        <v>500</v>
      </c>
      <c r="C27">
        <f>SUM(2*300)</f>
        <v>600</v>
      </c>
      <c r="D27">
        <f>SUM(2*350)</f>
        <v>700</v>
      </c>
      <c r="E27">
        <f>SUM(2*400)</f>
        <v>800</v>
      </c>
      <c r="F27">
        <f>SUM(2*450)</f>
        <v>900</v>
      </c>
      <c r="G27">
        <f>SUM(2*500)</f>
        <v>1000</v>
      </c>
      <c r="H27">
        <f>SUM(2*550)</f>
        <v>1100</v>
      </c>
      <c r="I27">
        <f>SUM(2*600)</f>
        <v>1200</v>
      </c>
    </row>
    <row r="28" spans="1:9">
      <c r="A28" t="s">
        <v>11</v>
      </c>
      <c r="B28">
        <f>SUM(4*250)</f>
        <v>1000</v>
      </c>
      <c r="C28">
        <f>SUM(4*300)</f>
        <v>1200</v>
      </c>
      <c r="D28">
        <f>SUM(4*350)</f>
        <v>1400</v>
      </c>
      <c r="E28">
        <f>SUM(4*400)</f>
        <v>1600</v>
      </c>
      <c r="F28">
        <f>SUM(4*450)</f>
        <v>1800</v>
      </c>
      <c r="G28">
        <f>SUM(4*500)</f>
        <v>2000</v>
      </c>
      <c r="H28">
        <f>SUM(4*550)</f>
        <v>2200</v>
      </c>
      <c r="I28">
        <f>SUM(4*600)</f>
        <v>2400</v>
      </c>
    </row>
    <row r="29" spans="1:9">
      <c r="A29" s="3" t="s">
        <v>12</v>
      </c>
      <c r="B29" s="3">
        <f>SUM(12*250)</f>
        <v>3000</v>
      </c>
      <c r="C29" s="3">
        <f>SUM(12*300)</f>
        <v>3600</v>
      </c>
      <c r="D29" s="3">
        <f>SUM(12*350)</f>
        <v>4200</v>
      </c>
      <c r="E29" s="3">
        <f>SUM(12*400)</f>
        <v>4800</v>
      </c>
      <c r="F29" s="3">
        <f>SUM(12*450)</f>
        <v>5400</v>
      </c>
      <c r="G29" s="3">
        <f>SUM(12*500)</f>
        <v>6000</v>
      </c>
      <c r="H29" s="3">
        <f>SUM(12*550)</f>
        <v>6600</v>
      </c>
      <c r="I29" s="3">
        <f>SUM(12*600)</f>
        <v>7200</v>
      </c>
    </row>
    <row r="30" spans="1:9">
      <c r="A30" s="4" t="s">
        <v>18</v>
      </c>
      <c r="B30">
        <f>SUM(B18:B29)</f>
        <v>56250</v>
      </c>
      <c r="C30">
        <f t="shared" ref="C30:I30" si="1">SUM(C18:C29)</f>
        <v>67500</v>
      </c>
      <c r="D30">
        <f t="shared" si="1"/>
        <v>78750</v>
      </c>
      <c r="E30">
        <f t="shared" si="1"/>
        <v>90000</v>
      </c>
      <c r="F30">
        <f t="shared" si="1"/>
        <v>101250</v>
      </c>
      <c r="G30">
        <f t="shared" si="1"/>
        <v>112500</v>
      </c>
      <c r="H30">
        <f t="shared" si="1"/>
        <v>123750</v>
      </c>
      <c r="I30">
        <f t="shared" si="1"/>
        <v>135000</v>
      </c>
    </row>
    <row r="31" spans="1:9" s="3" customFormat="1">
      <c r="A31" s="8" t="s">
        <v>19</v>
      </c>
      <c r="B31" s="3">
        <v>37326</v>
      </c>
      <c r="C31" s="9">
        <v>37326</v>
      </c>
      <c r="D31" s="9">
        <v>37326</v>
      </c>
      <c r="E31" s="9">
        <v>37326</v>
      </c>
      <c r="F31" s="9">
        <v>37326</v>
      </c>
      <c r="G31" s="9">
        <v>37326</v>
      </c>
      <c r="H31" s="9">
        <v>37326</v>
      </c>
      <c r="I31" s="9">
        <v>37326</v>
      </c>
    </row>
    <row r="32" spans="1:9" s="1" customFormat="1">
      <c r="A32" s="5" t="s">
        <v>20</v>
      </c>
      <c r="B32" s="1">
        <f>SUM(B30+B31)</f>
        <v>93576</v>
      </c>
      <c r="C32" s="1">
        <f t="shared" ref="C32:I32" si="2">SUM(C30+C31)</f>
        <v>104826</v>
      </c>
      <c r="D32" s="1">
        <f t="shared" si="2"/>
        <v>116076</v>
      </c>
      <c r="E32" s="1">
        <f t="shared" si="2"/>
        <v>127326</v>
      </c>
      <c r="F32" s="1">
        <f t="shared" si="2"/>
        <v>138576</v>
      </c>
      <c r="G32" s="1">
        <f t="shared" si="2"/>
        <v>149826</v>
      </c>
      <c r="H32" s="1">
        <f t="shared" si="2"/>
        <v>161076</v>
      </c>
      <c r="I32" s="1">
        <f t="shared" si="2"/>
        <v>172326</v>
      </c>
    </row>
  </sheetData>
  <phoneticPr fontId="2" type="noConversion"/>
  <printOptions gridLines="1"/>
  <pageMargins left="0.75" right="0.75" top="1" bottom="1" header="0.5" footer="0.5"/>
  <pageSetup scale="83" orientation="landscape" horizontalDpi="4294967292" verticalDpi="4294967292"/>
  <headerFooter>
    <oddHeader>&amp;A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7" zoomScale="200" zoomScaleNormal="200" zoomScalePageLayoutView="200" workbookViewId="0">
      <selection activeCell="F24" sqref="F24"/>
    </sheetView>
  </sheetViews>
  <sheetFormatPr baseColWidth="10" defaultRowHeight="15" x14ac:dyDescent="0"/>
  <cols>
    <col min="1" max="1" width="19.33203125" customWidth="1"/>
    <col min="3" max="3" width="12.5" customWidth="1"/>
    <col min="4" max="4" width="4.83203125" customWidth="1"/>
    <col min="5" max="5" width="20" customWidth="1"/>
    <col min="7" max="7" width="12.83203125" customWidth="1"/>
  </cols>
  <sheetData>
    <row r="1" spans="1:6">
      <c r="A1" s="1" t="s">
        <v>45</v>
      </c>
      <c r="E1" s="1" t="s">
        <v>46</v>
      </c>
    </row>
    <row r="2" spans="1:6">
      <c r="A2" t="s">
        <v>22</v>
      </c>
      <c r="B2">
        <v>38000</v>
      </c>
      <c r="E2" s="10" t="s">
        <v>22</v>
      </c>
      <c r="F2">
        <v>5000</v>
      </c>
    </row>
    <row r="3" spans="1:6">
      <c r="A3" t="s">
        <v>23</v>
      </c>
      <c r="B3">
        <v>1212</v>
      </c>
      <c r="C3" t="s">
        <v>69</v>
      </c>
      <c r="E3" s="10" t="s">
        <v>23</v>
      </c>
    </row>
    <row r="4" spans="1:6">
      <c r="A4" t="s">
        <v>24</v>
      </c>
      <c r="E4" s="10" t="s">
        <v>24</v>
      </c>
    </row>
    <row r="5" spans="1:6">
      <c r="A5" t="s">
        <v>49</v>
      </c>
      <c r="B5">
        <v>76</v>
      </c>
      <c r="C5">
        <v>6.2E-2</v>
      </c>
      <c r="E5" s="10" t="s">
        <v>53</v>
      </c>
      <c r="F5">
        <v>0</v>
      </c>
    </row>
    <row r="6" spans="1:6">
      <c r="A6" t="s">
        <v>50</v>
      </c>
      <c r="B6">
        <v>569</v>
      </c>
      <c r="C6">
        <v>1.4500000000000001E-2</v>
      </c>
      <c r="E6" s="10" t="s">
        <v>50</v>
      </c>
      <c r="F6">
        <v>73</v>
      </c>
    </row>
    <row r="7" spans="1:6">
      <c r="A7" t="s">
        <v>51</v>
      </c>
      <c r="B7">
        <f>SUM(B2*0.0225)</f>
        <v>855</v>
      </c>
      <c r="C7">
        <v>1.4999999999999999E-2</v>
      </c>
      <c r="E7" s="10" t="s">
        <v>68</v>
      </c>
      <c r="F7">
        <v>768</v>
      </c>
    </row>
    <row r="8" spans="1:6">
      <c r="A8" t="s">
        <v>52</v>
      </c>
      <c r="C8">
        <v>0.18890000000000001</v>
      </c>
      <c r="E8" s="10" t="s">
        <v>52</v>
      </c>
    </row>
    <row r="9" spans="1:6">
      <c r="A9" t="s">
        <v>25</v>
      </c>
      <c r="E9" s="10" t="s">
        <v>25</v>
      </c>
      <c r="F9">
        <v>2100</v>
      </c>
    </row>
    <row r="10" spans="1:6">
      <c r="A10" t="s">
        <v>26</v>
      </c>
      <c r="B10">
        <f>SUM(0.0248*6000)</f>
        <v>148.79999999999998</v>
      </c>
      <c r="C10" t="s">
        <v>54</v>
      </c>
      <c r="E10" s="10" t="s">
        <v>26</v>
      </c>
      <c r="F10">
        <v>124</v>
      </c>
    </row>
    <row r="11" spans="1:6">
      <c r="A11" t="s">
        <v>27</v>
      </c>
      <c r="B11">
        <f>SUM(B2*0.0033)</f>
        <v>125.4</v>
      </c>
      <c r="E11" s="10" t="s">
        <v>27</v>
      </c>
      <c r="F11">
        <v>17</v>
      </c>
    </row>
    <row r="12" spans="1:6">
      <c r="A12" t="s">
        <v>28</v>
      </c>
      <c r="E12" s="10" t="s">
        <v>28</v>
      </c>
    </row>
    <row r="13" spans="1:6">
      <c r="A13" t="s">
        <v>29</v>
      </c>
      <c r="E13" s="10" t="s">
        <v>29</v>
      </c>
    </row>
    <row r="14" spans="1:6">
      <c r="A14" t="s">
        <v>30</v>
      </c>
      <c r="E14" s="10" t="s">
        <v>30</v>
      </c>
      <c r="F14">
        <v>500</v>
      </c>
    </row>
    <row r="15" spans="1:6">
      <c r="A15" t="s">
        <v>31</v>
      </c>
      <c r="E15" s="10" t="s">
        <v>31</v>
      </c>
    </row>
    <row r="16" spans="1:6">
      <c r="A16" t="s">
        <v>48</v>
      </c>
      <c r="B16">
        <v>1000</v>
      </c>
      <c r="E16" s="10" t="s">
        <v>48</v>
      </c>
    </row>
    <row r="17" spans="1:6">
      <c r="A17" t="s">
        <v>32</v>
      </c>
      <c r="E17" s="10" t="s">
        <v>32</v>
      </c>
    </row>
    <row r="18" spans="1:6">
      <c r="A18" t="s">
        <v>33</v>
      </c>
      <c r="B18">
        <v>1250</v>
      </c>
      <c r="E18" s="10" t="s">
        <v>33</v>
      </c>
    </row>
    <row r="19" spans="1:6">
      <c r="A19" t="s">
        <v>34</v>
      </c>
      <c r="B19">
        <v>1000</v>
      </c>
      <c r="E19" s="10" t="s">
        <v>34</v>
      </c>
    </row>
    <row r="20" spans="1:6">
      <c r="A20" t="s">
        <v>35</v>
      </c>
      <c r="B20">
        <v>750</v>
      </c>
      <c r="E20" s="10" t="s">
        <v>35</v>
      </c>
    </row>
    <row r="21" spans="1:6">
      <c r="A21" t="s">
        <v>36</v>
      </c>
      <c r="B21">
        <v>1000</v>
      </c>
      <c r="E21" s="10" t="s">
        <v>36</v>
      </c>
      <c r="F21">
        <v>1122</v>
      </c>
    </row>
    <row r="22" spans="1:6">
      <c r="A22" t="s">
        <v>37</v>
      </c>
      <c r="E22" s="10" t="s">
        <v>37</v>
      </c>
    </row>
    <row r="23" spans="1:6">
      <c r="A23" t="s">
        <v>38</v>
      </c>
      <c r="E23" s="10" t="s">
        <v>38</v>
      </c>
      <c r="F23">
        <v>893.8</v>
      </c>
    </row>
    <row r="24" spans="1:6">
      <c r="A24" t="s">
        <v>39</v>
      </c>
      <c r="B24">
        <v>1393.8</v>
      </c>
      <c r="E24" s="10" t="s">
        <v>39</v>
      </c>
      <c r="F24">
        <v>6022.2</v>
      </c>
    </row>
    <row r="25" spans="1:6">
      <c r="A25" t="s">
        <v>40</v>
      </c>
      <c r="E25" s="10" t="s">
        <v>40</v>
      </c>
    </row>
    <row r="26" spans="1:6">
      <c r="A26" t="s">
        <v>41</v>
      </c>
      <c r="E26" s="10" t="s">
        <v>41</v>
      </c>
    </row>
    <row r="27" spans="1:6">
      <c r="A27" t="s">
        <v>42</v>
      </c>
      <c r="E27" s="10" t="s">
        <v>42</v>
      </c>
    </row>
    <row r="28" spans="1:6">
      <c r="A28" t="s">
        <v>43</v>
      </c>
      <c r="E28" s="10" t="s">
        <v>43</v>
      </c>
    </row>
    <row r="29" spans="1:6">
      <c r="A29" t="s">
        <v>44</v>
      </c>
      <c r="B29">
        <v>4120</v>
      </c>
      <c r="E29" s="10" t="s">
        <v>47</v>
      </c>
      <c r="F29">
        <v>340</v>
      </c>
    </row>
    <row r="30" spans="1:6">
      <c r="B30">
        <f>SUM(B2:B29)</f>
        <v>51500.000000000007</v>
      </c>
      <c r="F30">
        <f>SUM(F2:F29)</f>
        <v>16960</v>
      </c>
    </row>
    <row r="33" spans="2:6">
      <c r="B33">
        <v>51500</v>
      </c>
      <c r="F33">
        <v>16960</v>
      </c>
    </row>
  </sheetData>
  <phoneticPr fontId="2" type="noConversion"/>
  <printOptions gridLines="1"/>
  <pageMargins left="0.75" right="0.75" top="1" bottom="1" header="0.5" footer="0.5"/>
  <pageSetup orientation="landscape" horizontalDpi="4294967292" verticalDpi="4294967292"/>
  <headerFooter>
    <oddHeader>&amp;C&amp;"Calibri,Regular"&amp;K000000Sample Budget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2"/>
  <sheetViews>
    <sheetView zoomScale="125" zoomScaleNormal="125" zoomScalePageLayoutView="125" workbookViewId="0">
      <selection activeCell="C2" sqref="C2:C13"/>
    </sheetView>
  </sheetViews>
  <sheetFormatPr baseColWidth="10" defaultRowHeight="15" x14ac:dyDescent="0"/>
  <cols>
    <col min="2" max="2" width="18.5" customWidth="1"/>
    <col min="3" max="3" width="17.6640625" customWidth="1"/>
    <col min="4" max="4" width="18" customWidth="1"/>
    <col min="5" max="5" width="15" customWidth="1"/>
    <col min="6" max="6" width="13.6640625" customWidth="1"/>
    <col min="7" max="7" width="15" customWidth="1"/>
    <col min="8" max="8" width="13.6640625" customWidth="1"/>
    <col min="9" max="9" width="14.6640625" customWidth="1"/>
  </cols>
  <sheetData>
    <row r="1" spans="1:7">
      <c r="A1" s="1" t="s">
        <v>0</v>
      </c>
      <c r="B1" t="s">
        <v>13</v>
      </c>
      <c r="C1" t="s">
        <v>21</v>
      </c>
      <c r="D1" t="s">
        <v>15</v>
      </c>
      <c r="E1" t="s">
        <v>14</v>
      </c>
    </row>
    <row r="2" spans="1:7">
      <c r="A2" t="s">
        <v>1</v>
      </c>
      <c r="B2">
        <v>7750</v>
      </c>
      <c r="C2">
        <v>4750</v>
      </c>
      <c r="D2">
        <v>4750</v>
      </c>
      <c r="E2">
        <f t="shared" ref="E2:E13" si="0">SUM(C2:D2)</f>
        <v>9500</v>
      </c>
    </row>
    <row r="3" spans="1:7">
      <c r="A3" t="s">
        <v>2</v>
      </c>
      <c r="B3">
        <v>3500</v>
      </c>
      <c r="C3">
        <v>875</v>
      </c>
      <c r="D3">
        <v>875</v>
      </c>
      <c r="E3">
        <f t="shared" si="0"/>
        <v>1750</v>
      </c>
    </row>
    <row r="4" spans="1:7">
      <c r="A4" t="s">
        <v>3</v>
      </c>
      <c r="B4">
        <v>7625</v>
      </c>
      <c r="C4">
        <v>6000</v>
      </c>
      <c r="D4">
        <v>6000</v>
      </c>
      <c r="E4">
        <f t="shared" si="0"/>
        <v>12000</v>
      </c>
    </row>
    <row r="5" spans="1:7">
      <c r="A5" t="s">
        <v>4</v>
      </c>
      <c r="B5">
        <v>25250</v>
      </c>
      <c r="C5">
        <v>24875</v>
      </c>
      <c r="D5">
        <v>24875</v>
      </c>
      <c r="E5">
        <f t="shared" si="0"/>
        <v>49750</v>
      </c>
    </row>
    <row r="6" spans="1:7">
      <c r="A6" t="s">
        <v>5</v>
      </c>
      <c r="B6">
        <v>2125</v>
      </c>
      <c r="C6">
        <v>250</v>
      </c>
      <c r="D6">
        <v>250</v>
      </c>
      <c r="E6">
        <f t="shared" si="0"/>
        <v>500</v>
      </c>
    </row>
    <row r="7" spans="1:7">
      <c r="A7" t="s">
        <v>6</v>
      </c>
      <c r="B7">
        <v>5750</v>
      </c>
      <c r="C7">
        <v>2875</v>
      </c>
      <c r="D7">
        <v>2875</v>
      </c>
      <c r="E7">
        <f t="shared" si="0"/>
        <v>5750</v>
      </c>
    </row>
    <row r="8" spans="1:7">
      <c r="A8" t="s">
        <v>7</v>
      </c>
      <c r="B8">
        <v>3125</v>
      </c>
      <c r="C8">
        <v>1125</v>
      </c>
      <c r="D8">
        <v>1125</v>
      </c>
      <c r="E8">
        <f t="shared" si="0"/>
        <v>2250</v>
      </c>
    </row>
    <row r="9" spans="1:7">
      <c r="A9" t="s">
        <v>8</v>
      </c>
      <c r="B9">
        <v>11125</v>
      </c>
      <c r="C9">
        <v>9000</v>
      </c>
      <c r="D9">
        <v>9000</v>
      </c>
      <c r="E9">
        <f t="shared" si="0"/>
        <v>18000</v>
      </c>
    </row>
    <row r="10" spans="1:7">
      <c r="A10" t="s">
        <v>9</v>
      </c>
      <c r="B10">
        <v>3375</v>
      </c>
      <c r="C10">
        <v>875</v>
      </c>
      <c r="D10">
        <v>875</v>
      </c>
      <c r="E10">
        <f t="shared" si="0"/>
        <v>1750</v>
      </c>
    </row>
    <row r="11" spans="1:7">
      <c r="A11" t="s">
        <v>10</v>
      </c>
      <c r="B11">
        <v>2375</v>
      </c>
      <c r="C11">
        <v>250</v>
      </c>
      <c r="D11">
        <v>250</v>
      </c>
      <c r="E11">
        <f t="shared" si="0"/>
        <v>500</v>
      </c>
    </row>
    <row r="12" spans="1:7">
      <c r="A12" t="s">
        <v>11</v>
      </c>
      <c r="B12">
        <v>2500</v>
      </c>
      <c r="C12">
        <v>500</v>
      </c>
      <c r="D12">
        <v>500</v>
      </c>
      <c r="E12">
        <f t="shared" si="0"/>
        <v>1000</v>
      </c>
    </row>
    <row r="13" spans="1:7">
      <c r="A13" s="3" t="s">
        <v>12</v>
      </c>
      <c r="B13" s="3">
        <v>4500</v>
      </c>
      <c r="C13" s="3">
        <v>1500</v>
      </c>
      <c r="D13" s="3">
        <v>1500</v>
      </c>
      <c r="E13" s="3">
        <f t="shared" si="0"/>
        <v>3000</v>
      </c>
      <c r="F13" s="3"/>
    </row>
    <row r="14" spans="1:7" s="1" customFormat="1">
      <c r="A14" s="1" t="s">
        <v>16</v>
      </c>
      <c r="B14" s="1">
        <f>SUM(B2:B13)</f>
        <v>79000</v>
      </c>
      <c r="E14" s="1">
        <f>SUM(E2:E12)</f>
        <v>102750</v>
      </c>
    </row>
    <row r="15" spans="1:7" ht="16" thickBot="1">
      <c r="A15" s="2"/>
      <c r="B15" s="2"/>
      <c r="C15" s="2"/>
      <c r="D15" s="2"/>
      <c r="E15" s="2"/>
      <c r="F15" s="2"/>
      <c r="G15" s="2"/>
    </row>
    <row r="16" spans="1:7">
      <c r="B16" t="s">
        <v>17</v>
      </c>
    </row>
    <row r="17" spans="1:9" s="6" customFormat="1">
      <c r="A17" s="6" t="s">
        <v>0</v>
      </c>
      <c r="B17" s="7">
        <v>250</v>
      </c>
      <c r="C17" s="7">
        <v>300</v>
      </c>
      <c r="D17" s="7">
        <v>350</v>
      </c>
      <c r="E17" s="7">
        <v>400</v>
      </c>
      <c r="F17" s="7">
        <v>450</v>
      </c>
      <c r="G17" s="7">
        <v>500</v>
      </c>
      <c r="H17" s="7">
        <v>550</v>
      </c>
      <c r="I17" s="7">
        <v>600</v>
      </c>
    </row>
    <row r="18" spans="1:9">
      <c r="A18" t="s">
        <v>1</v>
      </c>
      <c r="B18">
        <f>SUM(38*250)</f>
        <v>9500</v>
      </c>
      <c r="C18">
        <f>SUM(38*300)</f>
        <v>11400</v>
      </c>
      <c r="D18">
        <f>SUM(38*350)</f>
        <v>13300</v>
      </c>
      <c r="E18">
        <f>SUM(38*400)</f>
        <v>15200</v>
      </c>
      <c r="F18">
        <f>SUM(38*450)</f>
        <v>17100</v>
      </c>
      <c r="G18">
        <f>SUM(38*500)</f>
        <v>19000</v>
      </c>
      <c r="H18">
        <f>SUM(38*550)</f>
        <v>20900</v>
      </c>
      <c r="I18">
        <f>SUM(38*600)</f>
        <v>22800</v>
      </c>
    </row>
    <row r="19" spans="1:9">
      <c r="A19" t="s">
        <v>2</v>
      </c>
      <c r="B19">
        <f>SUM(7*250)</f>
        <v>1750</v>
      </c>
      <c r="C19">
        <f>SUM(7*300)</f>
        <v>2100</v>
      </c>
      <c r="D19">
        <f>SUM(7*350)</f>
        <v>2450</v>
      </c>
      <c r="E19">
        <f>SUM(7*400)</f>
        <v>2800</v>
      </c>
      <c r="F19">
        <f>SUM(7*450)</f>
        <v>3150</v>
      </c>
      <c r="G19">
        <f>SUM(7*500)</f>
        <v>3500</v>
      </c>
      <c r="H19">
        <f>SUM(7*550)</f>
        <v>3850</v>
      </c>
      <c r="I19">
        <f>SUM(7*600)</f>
        <v>4200</v>
      </c>
    </row>
    <row r="20" spans="1:9">
      <c r="A20" t="s">
        <v>3</v>
      </c>
      <c r="B20">
        <f>SUM(48*250)</f>
        <v>12000</v>
      </c>
      <c r="C20">
        <f>SUM(48*300)</f>
        <v>14400</v>
      </c>
      <c r="D20">
        <f>SUM(48*350)</f>
        <v>16800</v>
      </c>
      <c r="E20">
        <f>SUM(48*400)</f>
        <v>19200</v>
      </c>
      <c r="F20">
        <f>SUM(48*450)</f>
        <v>21600</v>
      </c>
      <c r="G20">
        <f>SUM(48*500)</f>
        <v>24000</v>
      </c>
      <c r="H20">
        <f>SUM(48*550)</f>
        <v>26400</v>
      </c>
      <c r="I20">
        <f>SUM(48*600)</f>
        <v>28800</v>
      </c>
    </row>
    <row r="21" spans="1:9">
      <c r="A21" t="s">
        <v>4</v>
      </c>
      <c r="B21">
        <v>53250</v>
      </c>
      <c r="C21">
        <v>63900</v>
      </c>
      <c r="D21">
        <v>74550</v>
      </c>
      <c r="E21">
        <v>85200</v>
      </c>
      <c r="F21">
        <v>95850</v>
      </c>
      <c r="G21">
        <v>106500</v>
      </c>
      <c r="H21">
        <v>117150</v>
      </c>
      <c r="I21">
        <v>127800</v>
      </c>
    </row>
    <row r="22" spans="1:9">
      <c r="A22" t="s">
        <v>5</v>
      </c>
      <c r="B22">
        <f>SUM(3*250)</f>
        <v>750</v>
      </c>
      <c r="C22">
        <f>SUM(3*300)</f>
        <v>900</v>
      </c>
      <c r="D22">
        <f>SUM(3*350)</f>
        <v>1050</v>
      </c>
      <c r="E22">
        <f>SUM(3*400)</f>
        <v>1200</v>
      </c>
      <c r="F22">
        <f>SUM(3*450)</f>
        <v>1350</v>
      </c>
      <c r="G22">
        <f>SUM(3*500)</f>
        <v>1500</v>
      </c>
      <c r="H22">
        <f>SUM(3*550)</f>
        <v>1650</v>
      </c>
      <c r="I22">
        <f>SUM(3*600)</f>
        <v>1800</v>
      </c>
    </row>
    <row r="23" spans="1:9">
      <c r="A23" t="s">
        <v>6</v>
      </c>
      <c r="B23">
        <f>SUM(23*250)</f>
        <v>5750</v>
      </c>
      <c r="C23">
        <f>SUM(23*300)</f>
        <v>6900</v>
      </c>
      <c r="D23">
        <f>SUM(23*350)</f>
        <v>8050</v>
      </c>
      <c r="E23">
        <f>SUM(23*400)</f>
        <v>9200</v>
      </c>
      <c r="F23">
        <f>SUM(23*450)</f>
        <v>10350</v>
      </c>
      <c r="G23">
        <f>SUM(23*500)</f>
        <v>11500</v>
      </c>
      <c r="H23">
        <f>SUM(23*550)</f>
        <v>12650</v>
      </c>
      <c r="I23">
        <f>SUM(23*600)</f>
        <v>13800</v>
      </c>
    </row>
    <row r="24" spans="1:9">
      <c r="A24" t="s">
        <v>7</v>
      </c>
      <c r="B24">
        <f>SUM(9*250)</f>
        <v>2250</v>
      </c>
      <c r="C24">
        <f>SUM(9*300)</f>
        <v>2700</v>
      </c>
      <c r="D24">
        <f>SUM(9*350)</f>
        <v>3150</v>
      </c>
      <c r="E24">
        <f>SUM(9*400)</f>
        <v>3600</v>
      </c>
      <c r="F24">
        <f>SUM(9*450)</f>
        <v>4050</v>
      </c>
      <c r="G24">
        <f>SUM(9*500)</f>
        <v>4500</v>
      </c>
      <c r="H24">
        <f>SUM(9*550)</f>
        <v>4950</v>
      </c>
      <c r="I24">
        <f>SUM(9*600)</f>
        <v>5400</v>
      </c>
    </row>
    <row r="25" spans="1:9">
      <c r="A25" t="s">
        <v>8</v>
      </c>
      <c r="B25">
        <v>18000</v>
      </c>
      <c r="C25">
        <v>21600</v>
      </c>
      <c r="D25">
        <f>SUM(72*350)</f>
        <v>25200</v>
      </c>
      <c r="E25">
        <f>SUM(72*400)</f>
        <v>28800</v>
      </c>
      <c r="F25">
        <f>SUM(72*450)</f>
        <v>32400</v>
      </c>
      <c r="G25">
        <f>SUM(72*500)</f>
        <v>36000</v>
      </c>
      <c r="H25">
        <f>SUM(72*550)</f>
        <v>39600</v>
      </c>
      <c r="I25">
        <f>SUM(72*600)</f>
        <v>43200</v>
      </c>
    </row>
    <row r="26" spans="1:9">
      <c r="A26" t="s">
        <v>9</v>
      </c>
      <c r="B26">
        <f>SUM(7*250)</f>
        <v>1750</v>
      </c>
      <c r="C26">
        <f>SUM(7*300)</f>
        <v>2100</v>
      </c>
      <c r="D26">
        <f>SUM(7*350)</f>
        <v>2450</v>
      </c>
      <c r="E26">
        <f>SUM(7*400)</f>
        <v>2800</v>
      </c>
      <c r="F26">
        <f>SUM(7*450)</f>
        <v>3150</v>
      </c>
      <c r="G26">
        <f>SUM(7*500)</f>
        <v>3500</v>
      </c>
      <c r="H26">
        <f>SUM(7*550)</f>
        <v>3850</v>
      </c>
      <c r="I26">
        <f>SUM(7*600)</f>
        <v>4200</v>
      </c>
    </row>
    <row r="27" spans="1:9">
      <c r="A27" t="s">
        <v>10</v>
      </c>
      <c r="B27">
        <f>SUM(2*250)</f>
        <v>500</v>
      </c>
      <c r="C27">
        <f>SUM(2*300)</f>
        <v>600</v>
      </c>
      <c r="D27">
        <f>SUM(2*350)</f>
        <v>700</v>
      </c>
      <c r="E27">
        <f>SUM(2*400)</f>
        <v>800</v>
      </c>
      <c r="F27">
        <f>SUM(2*450)</f>
        <v>900</v>
      </c>
      <c r="G27">
        <f>SUM(2*500)</f>
        <v>1000</v>
      </c>
      <c r="H27">
        <f>SUM(2*550)</f>
        <v>1100</v>
      </c>
      <c r="I27">
        <f>SUM(2*600)</f>
        <v>1200</v>
      </c>
    </row>
    <row r="28" spans="1:9">
      <c r="A28" t="s">
        <v>11</v>
      </c>
      <c r="B28">
        <f>SUM(4*250)</f>
        <v>1000</v>
      </c>
      <c r="C28">
        <f>SUM(4*300)</f>
        <v>1200</v>
      </c>
      <c r="D28">
        <f>SUM(4*350)</f>
        <v>1400</v>
      </c>
      <c r="E28">
        <f>SUM(4*400)</f>
        <v>1600</v>
      </c>
      <c r="F28">
        <f>SUM(4*450)</f>
        <v>1800</v>
      </c>
      <c r="G28">
        <f>SUM(4*500)</f>
        <v>2000</v>
      </c>
      <c r="H28">
        <f>SUM(4*550)</f>
        <v>2200</v>
      </c>
      <c r="I28">
        <f>SUM(4*600)</f>
        <v>2400</v>
      </c>
    </row>
    <row r="29" spans="1:9">
      <c r="A29" s="3" t="s">
        <v>12</v>
      </c>
      <c r="B29" s="3">
        <f>SUM(12*250)</f>
        <v>3000</v>
      </c>
      <c r="C29" s="3">
        <f>SUM(12*300)</f>
        <v>3600</v>
      </c>
      <c r="D29" s="3">
        <f>SUM(12*350)</f>
        <v>4200</v>
      </c>
      <c r="E29" s="3">
        <f>SUM(12*400)</f>
        <v>4800</v>
      </c>
      <c r="F29" s="3">
        <f>SUM(12*450)</f>
        <v>5400</v>
      </c>
      <c r="G29" s="3">
        <f>SUM(12*500)</f>
        <v>6000</v>
      </c>
      <c r="H29" s="3">
        <f>SUM(12*550)</f>
        <v>6600</v>
      </c>
      <c r="I29" s="3">
        <f>SUM(12*600)</f>
        <v>7200</v>
      </c>
    </row>
    <row r="30" spans="1:9">
      <c r="A30" s="4" t="s">
        <v>18</v>
      </c>
      <c r="B30">
        <f>SUM(B18:B29)</f>
        <v>109500</v>
      </c>
      <c r="C30">
        <f t="shared" ref="C30:I30" si="1">SUM(C18:C29)</f>
        <v>131400</v>
      </c>
      <c r="D30">
        <f t="shared" si="1"/>
        <v>153300</v>
      </c>
      <c r="E30">
        <f t="shared" si="1"/>
        <v>175200</v>
      </c>
      <c r="F30">
        <f t="shared" si="1"/>
        <v>197100</v>
      </c>
      <c r="G30">
        <f t="shared" si="1"/>
        <v>219000</v>
      </c>
      <c r="H30">
        <f t="shared" si="1"/>
        <v>240900</v>
      </c>
      <c r="I30">
        <f t="shared" si="1"/>
        <v>262800</v>
      </c>
    </row>
    <row r="31" spans="1:9" s="3" customFormat="1">
      <c r="A31" s="8" t="s">
        <v>19</v>
      </c>
      <c r="B31" s="3">
        <v>61998</v>
      </c>
      <c r="C31" s="9">
        <v>61998</v>
      </c>
      <c r="D31" s="9">
        <v>61998</v>
      </c>
      <c r="E31" s="9">
        <v>61998</v>
      </c>
      <c r="F31" s="9">
        <v>61998</v>
      </c>
      <c r="G31" s="9">
        <v>61988</v>
      </c>
      <c r="H31" s="9">
        <v>61998</v>
      </c>
      <c r="I31" s="9">
        <v>61998</v>
      </c>
    </row>
    <row r="32" spans="1:9" s="1" customFormat="1">
      <c r="A32" s="5" t="s">
        <v>20</v>
      </c>
      <c r="B32" s="1">
        <f>SUM(B30+B31)</f>
        <v>171498</v>
      </c>
      <c r="C32" s="1">
        <f t="shared" ref="C32:I32" si="2">SUM(C30+C31)</f>
        <v>193398</v>
      </c>
      <c r="D32" s="1">
        <f t="shared" si="2"/>
        <v>215298</v>
      </c>
      <c r="E32" s="1">
        <f t="shared" si="2"/>
        <v>237198</v>
      </c>
      <c r="F32" s="1">
        <f t="shared" si="2"/>
        <v>259098</v>
      </c>
      <c r="G32" s="1">
        <f t="shared" si="2"/>
        <v>280988</v>
      </c>
      <c r="H32" s="1">
        <f t="shared" si="2"/>
        <v>302898</v>
      </c>
      <c r="I32" s="1">
        <f t="shared" si="2"/>
        <v>324798</v>
      </c>
    </row>
  </sheetData>
  <phoneticPr fontId="2" type="noConversion"/>
  <printOptions gridLines="1"/>
  <pageMargins left="0.75" right="0.75" top="1" bottom="1" header="0.5" footer="0.5"/>
  <pageSetup scale="83" orientation="landscape" horizontalDpi="4294967292" verticalDpi="4294967292"/>
  <headerFooter>
    <oddHeader>&amp;C&amp;"Calibri,Regular"&amp;K000000All District Participating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28" sqref="A28"/>
    </sheetView>
  </sheetViews>
  <sheetFormatPr baseColWidth="10" defaultRowHeight="15" x14ac:dyDescent="0"/>
  <cols>
    <col min="2" max="2" width="23.1640625" customWidth="1"/>
    <col min="3" max="5" width="13.33203125" customWidth="1"/>
  </cols>
  <sheetData>
    <row r="1" spans="1:8">
      <c r="A1" t="s">
        <v>55</v>
      </c>
    </row>
    <row r="3" spans="1:8">
      <c r="A3" t="s">
        <v>56</v>
      </c>
      <c r="B3" t="s">
        <v>58</v>
      </c>
      <c r="C3" t="s">
        <v>57</v>
      </c>
    </row>
    <row r="4" spans="1:8">
      <c r="A4" t="s">
        <v>59</v>
      </c>
      <c r="B4">
        <v>57</v>
      </c>
      <c r="C4" s="11">
        <v>182.35</v>
      </c>
      <c r="D4" s="11"/>
      <c r="E4" s="11"/>
    </row>
    <row r="5" spans="1:8">
      <c r="A5" t="s">
        <v>60</v>
      </c>
      <c r="B5">
        <v>50</v>
      </c>
      <c r="C5" s="11">
        <v>201.1</v>
      </c>
      <c r="D5" s="11"/>
      <c r="E5" s="11"/>
    </row>
    <row r="6" spans="1:8">
      <c r="A6" t="s">
        <v>61</v>
      </c>
      <c r="B6">
        <v>46</v>
      </c>
      <c r="C6" s="11">
        <v>218.84</v>
      </c>
      <c r="D6" s="11"/>
      <c r="E6" s="11"/>
    </row>
    <row r="7" spans="1:8">
      <c r="A7" t="s">
        <v>62</v>
      </c>
      <c r="B7">
        <v>51</v>
      </c>
      <c r="C7" s="11">
        <v>207.84</v>
      </c>
      <c r="D7" s="11"/>
      <c r="E7" s="11"/>
    </row>
    <row r="8" spans="1:8">
      <c r="A8" t="s">
        <v>63</v>
      </c>
      <c r="B8">
        <v>45</v>
      </c>
      <c r="C8" s="11">
        <v>235.58</v>
      </c>
      <c r="D8" s="11"/>
      <c r="E8" s="11"/>
    </row>
    <row r="10" spans="1:8" s="1" customFormat="1">
      <c r="B10" s="1" t="s">
        <v>64</v>
      </c>
      <c r="C10" s="1" t="s">
        <v>65</v>
      </c>
      <c r="D10" s="1">
        <v>125</v>
      </c>
      <c r="E10" s="1">
        <v>150</v>
      </c>
      <c r="F10" s="1">
        <v>250</v>
      </c>
      <c r="G10" s="1">
        <v>300</v>
      </c>
      <c r="H10" s="1">
        <v>350</v>
      </c>
    </row>
    <row r="11" spans="1:8">
      <c r="B11" t="s">
        <v>1</v>
      </c>
      <c r="C11" s="12">
        <v>38</v>
      </c>
      <c r="D11">
        <v>4750</v>
      </c>
      <c r="E11">
        <v>5700</v>
      </c>
      <c r="F11">
        <f>SUM(38*250)</f>
        <v>9500</v>
      </c>
      <c r="G11">
        <f>SUM(38*300)</f>
        <v>11400</v>
      </c>
      <c r="H11">
        <v>13300</v>
      </c>
    </row>
    <row r="12" spans="1:8">
      <c r="B12" t="s">
        <v>2</v>
      </c>
      <c r="C12" s="12">
        <v>7</v>
      </c>
      <c r="D12">
        <v>875</v>
      </c>
      <c r="E12">
        <v>1050</v>
      </c>
      <c r="F12">
        <f>SUM(7*250)</f>
        <v>1750</v>
      </c>
      <c r="G12">
        <f>SUM(7*300)</f>
        <v>2100</v>
      </c>
      <c r="H12">
        <f>SUM(7*350)</f>
        <v>2450</v>
      </c>
    </row>
    <row r="13" spans="1:8">
      <c r="B13" t="s">
        <v>3</v>
      </c>
      <c r="C13" s="12">
        <v>48</v>
      </c>
      <c r="D13">
        <v>6000</v>
      </c>
      <c r="E13">
        <v>7200</v>
      </c>
      <c r="F13">
        <f>SUM(48*250)</f>
        <v>12000</v>
      </c>
      <c r="G13">
        <f>SUM(48*300)</f>
        <v>14400</v>
      </c>
      <c r="H13">
        <f>SUM(48*350)</f>
        <v>16800</v>
      </c>
    </row>
    <row r="14" spans="1:8">
      <c r="B14" t="s">
        <v>66</v>
      </c>
      <c r="C14" s="12">
        <v>201</v>
      </c>
      <c r="D14">
        <v>24875</v>
      </c>
      <c r="E14">
        <v>30150</v>
      </c>
      <c r="F14">
        <v>53250</v>
      </c>
      <c r="G14">
        <v>63900</v>
      </c>
      <c r="H14">
        <v>74550</v>
      </c>
    </row>
    <row r="15" spans="1:8">
      <c r="B15" t="s">
        <v>5</v>
      </c>
      <c r="C15" s="12">
        <v>3</v>
      </c>
      <c r="D15">
        <v>375</v>
      </c>
      <c r="E15">
        <v>450</v>
      </c>
      <c r="F15">
        <f>SUM(3*250)</f>
        <v>750</v>
      </c>
      <c r="G15">
        <f>SUM(3*300)</f>
        <v>900</v>
      </c>
      <c r="H15">
        <f>SUM(3*350)</f>
        <v>1050</v>
      </c>
    </row>
    <row r="16" spans="1:8">
      <c r="B16" t="s">
        <v>6</v>
      </c>
      <c r="C16" s="12">
        <v>23</v>
      </c>
      <c r="D16">
        <v>2875</v>
      </c>
      <c r="E16">
        <v>3450</v>
      </c>
      <c r="F16">
        <f>SUM(23*250)</f>
        <v>5750</v>
      </c>
      <c r="G16">
        <f>SUM(23*300)</f>
        <v>6900</v>
      </c>
      <c r="H16">
        <f>SUM(23*350)</f>
        <v>8050</v>
      </c>
    </row>
    <row r="17" spans="1:11">
      <c r="B17" t="s">
        <v>7</v>
      </c>
      <c r="C17" s="12">
        <v>9</v>
      </c>
      <c r="D17">
        <v>1125</v>
      </c>
      <c r="E17">
        <v>1350</v>
      </c>
      <c r="F17">
        <f>SUM(9*250)</f>
        <v>2250</v>
      </c>
      <c r="G17">
        <f>SUM(9*300)</f>
        <v>2700</v>
      </c>
      <c r="H17">
        <f>SUM(9*350)</f>
        <v>3150</v>
      </c>
    </row>
    <row r="18" spans="1:11">
      <c r="B18" t="s">
        <v>8</v>
      </c>
      <c r="C18" s="12">
        <v>72</v>
      </c>
      <c r="D18">
        <v>9000</v>
      </c>
      <c r="E18">
        <v>10800</v>
      </c>
      <c r="F18">
        <v>18000</v>
      </c>
      <c r="G18">
        <v>21600</v>
      </c>
      <c r="H18">
        <f>SUM(72*350)</f>
        <v>25200</v>
      </c>
    </row>
    <row r="19" spans="1:11">
      <c r="B19" t="s">
        <v>9</v>
      </c>
      <c r="C19" s="12">
        <v>7</v>
      </c>
      <c r="D19">
        <v>875</v>
      </c>
      <c r="E19">
        <v>1050</v>
      </c>
      <c r="F19">
        <f>SUM(7*250)</f>
        <v>1750</v>
      </c>
      <c r="G19">
        <f>SUM(7*300)</f>
        <v>2100</v>
      </c>
      <c r="H19">
        <f>SUM(7*350)</f>
        <v>2450</v>
      </c>
    </row>
    <row r="20" spans="1:11">
      <c r="B20" t="s">
        <v>10</v>
      </c>
      <c r="C20" s="12">
        <v>2</v>
      </c>
      <c r="D20">
        <v>250</v>
      </c>
      <c r="E20">
        <v>300</v>
      </c>
      <c r="F20">
        <f>SUM(2*250)</f>
        <v>500</v>
      </c>
      <c r="G20">
        <f>SUM(2*300)</f>
        <v>600</v>
      </c>
      <c r="H20">
        <f>SUM(2*350)</f>
        <v>700</v>
      </c>
    </row>
    <row r="21" spans="1:11">
      <c r="B21" t="s">
        <v>11</v>
      </c>
      <c r="C21" s="12">
        <v>4</v>
      </c>
      <c r="D21">
        <v>500</v>
      </c>
      <c r="E21">
        <v>600</v>
      </c>
      <c r="F21">
        <f>SUM(4*250)</f>
        <v>1000</v>
      </c>
      <c r="G21">
        <f>SUM(4*300)</f>
        <v>1200</v>
      </c>
      <c r="H21">
        <f>SUM(4*350)</f>
        <v>1400</v>
      </c>
    </row>
    <row r="22" spans="1:11">
      <c r="B22" t="s">
        <v>12</v>
      </c>
      <c r="C22" s="12">
        <v>12</v>
      </c>
      <c r="D22" s="3">
        <v>1500</v>
      </c>
      <c r="E22" s="3">
        <v>1800</v>
      </c>
      <c r="F22" s="3">
        <f>SUM(12*250)</f>
        <v>3000</v>
      </c>
      <c r="G22" s="3">
        <f>SUM(12*300)</f>
        <v>3600</v>
      </c>
      <c r="H22" s="3">
        <f>SUM(12*350)</f>
        <v>4200</v>
      </c>
    </row>
    <row r="23" spans="1:11">
      <c r="D23">
        <f>SUM(D11:D22)</f>
        <v>53000</v>
      </c>
      <c r="E23">
        <f>SUM(E11:E22)</f>
        <v>63900</v>
      </c>
      <c r="F23">
        <f t="shared" ref="F23:H23" si="0">SUM(F11:F22)</f>
        <v>109500</v>
      </c>
      <c r="G23">
        <f t="shared" si="0"/>
        <v>131400</v>
      </c>
      <c r="H23">
        <f t="shared" si="0"/>
        <v>153300</v>
      </c>
    </row>
    <row r="24" spans="1:11" s="3" customFormat="1">
      <c r="A24" s="8" t="s">
        <v>19</v>
      </c>
      <c r="C24" s="9"/>
      <c r="D24" s="9">
        <v>61998</v>
      </c>
      <c r="E24" s="9">
        <v>61998</v>
      </c>
      <c r="F24" s="9">
        <v>61999</v>
      </c>
      <c r="G24" s="9">
        <v>62000</v>
      </c>
      <c r="H24" s="9">
        <v>62001</v>
      </c>
      <c r="I24" s="9"/>
      <c r="J24" s="9"/>
      <c r="K24" s="9"/>
    </row>
    <row r="25" spans="1:11">
      <c r="D25">
        <f>SUM(D23:D24)</f>
        <v>114998</v>
      </c>
      <c r="E25">
        <f>SUM(E23:E24)</f>
        <v>125898</v>
      </c>
      <c r="F25">
        <f t="shared" ref="F25:H25" si="1">SUM(F23:F24)</f>
        <v>171499</v>
      </c>
      <c r="G25">
        <f t="shared" si="1"/>
        <v>193400</v>
      </c>
      <c r="H25">
        <f t="shared" si="1"/>
        <v>215301</v>
      </c>
    </row>
    <row r="27" spans="1:11">
      <c r="A27" t="s">
        <v>67</v>
      </c>
    </row>
    <row r="28" spans="1:11">
      <c r="A28">
        <v>1000</v>
      </c>
      <c r="B28">
        <v>12000</v>
      </c>
    </row>
    <row r="29" spans="1:11">
      <c r="A29">
        <v>1500</v>
      </c>
      <c r="B29">
        <v>18000</v>
      </c>
    </row>
    <row r="30" spans="1:11">
      <c r="A30">
        <v>2000</v>
      </c>
      <c r="B30">
        <v>24000</v>
      </c>
    </row>
    <row r="31" spans="1:11">
      <c r="A31">
        <v>2500</v>
      </c>
      <c r="B31">
        <v>30000</v>
      </c>
    </row>
    <row r="32" spans="1:11">
      <c r="A32">
        <v>3000</v>
      </c>
      <c r="B32">
        <v>36000</v>
      </c>
    </row>
  </sheetData>
  <phoneticPr fontId="2" type="noConversion"/>
  <printOptions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 and Newport Out</vt:lpstr>
      <vt:lpstr>Covington Out</vt:lpstr>
      <vt:lpstr>Sample Budget</vt:lpstr>
      <vt:lpstr>All In</vt:lpstr>
      <vt:lpstr>Title III</vt:lpstr>
    </vt:vector>
  </TitlesOfParts>
  <Company>NKCES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Hall</dc:creator>
  <cp:lastModifiedBy>Curtis Hall</cp:lastModifiedBy>
  <cp:lastPrinted>2013-12-16T17:04:52Z</cp:lastPrinted>
  <dcterms:created xsi:type="dcterms:W3CDTF">2013-10-22T12:50:58Z</dcterms:created>
  <dcterms:modified xsi:type="dcterms:W3CDTF">2014-05-09T13:33:14Z</dcterms:modified>
</cp:coreProperties>
</file>