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-444" windowWidth="15576" windowHeight="12504" tabRatio="500" activeTab="1"/>
  </bookViews>
  <sheets>
    <sheet name="Growth Trend" sheetId="1" r:id="rId1"/>
    <sheet name="Staffing Allocation Formula" sheetId="2" r:id="rId2"/>
  </sheets>
  <definedNames>
    <definedName name="_xlnm.Print_Area" localSheetId="0">'Growth Trend'!$A$1:$S$59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2"/>
  <c r="C49"/>
  <c r="B50"/>
  <c r="B49"/>
  <c r="D10"/>
  <c r="E46"/>
  <c r="D21"/>
  <c r="C68"/>
  <c r="C69"/>
  <c r="C70"/>
  <c r="C71"/>
  <c r="C72"/>
  <c r="C74"/>
  <c r="C21"/>
  <c r="B68"/>
  <c r="C30"/>
  <c r="B69"/>
  <c r="C31"/>
  <c r="B70"/>
  <c r="C32"/>
  <c r="B71"/>
  <c r="B72"/>
  <c r="B74"/>
  <c r="D12"/>
  <c r="F12"/>
  <c r="C57"/>
  <c r="D19"/>
  <c r="C58"/>
  <c r="D20"/>
  <c r="C59"/>
  <c r="C60"/>
  <c r="C62"/>
  <c r="C12"/>
  <c r="E12"/>
  <c r="B57"/>
  <c r="C19"/>
  <c r="B58"/>
  <c r="C20"/>
  <c r="B59"/>
  <c r="B60"/>
  <c r="B62"/>
  <c r="F46"/>
  <c r="F47"/>
  <c r="F48"/>
  <c r="F49"/>
  <c r="F50"/>
  <c r="F51"/>
  <c r="E47"/>
  <c r="E48"/>
  <c r="E49"/>
  <c r="E50"/>
  <c r="E51"/>
  <c r="E7"/>
  <c r="C46"/>
  <c r="E8"/>
  <c r="C47"/>
  <c r="E9"/>
  <c r="C48"/>
  <c r="E10"/>
  <c r="E11"/>
  <c r="C51"/>
  <c r="C7"/>
  <c r="B46"/>
  <c r="C8"/>
  <c r="B47"/>
  <c r="C9"/>
  <c r="B48"/>
  <c r="C10"/>
  <c r="C11"/>
  <c r="B51"/>
  <c r="D30"/>
  <c r="D31"/>
  <c r="D32"/>
  <c r="D33"/>
  <c r="D34"/>
  <c r="D36"/>
  <c r="C33"/>
  <c r="C34"/>
  <c r="C36"/>
  <c r="D22"/>
  <c r="D24"/>
  <c r="C22"/>
  <c r="C24"/>
  <c r="F7"/>
  <c r="F8"/>
  <c r="F9"/>
  <c r="F10"/>
  <c r="F11"/>
  <c r="F13"/>
  <c r="E13"/>
  <c r="D7"/>
  <c r="D8"/>
  <c r="D9"/>
  <c r="D11"/>
  <c r="D13"/>
  <c r="C13"/>
  <c r="M26" i="1"/>
  <c r="Q57"/>
  <c r="P57"/>
  <c r="O57"/>
  <c r="N57"/>
  <c r="M57"/>
  <c r="L57"/>
  <c r="Q50"/>
  <c r="P50"/>
  <c r="O50"/>
  <c r="N50"/>
  <c r="M50"/>
  <c r="L50"/>
  <c r="Q43"/>
  <c r="P43"/>
  <c r="O43"/>
  <c r="N43"/>
  <c r="M43"/>
  <c r="L43"/>
  <c r="K43"/>
  <c r="H35"/>
  <c r="E35"/>
  <c r="E11"/>
  <c r="F35"/>
  <c r="F11"/>
  <c r="G35"/>
  <c r="G11"/>
  <c r="H11"/>
  <c r="I35"/>
  <c r="I11"/>
  <c r="J35"/>
  <c r="J11"/>
  <c r="K35"/>
  <c r="K11"/>
  <c r="L35"/>
  <c r="L11"/>
  <c r="N17"/>
  <c r="O17"/>
  <c r="P17"/>
  <c r="N35"/>
  <c r="N18"/>
  <c r="O35"/>
  <c r="O18"/>
  <c r="P35"/>
  <c r="P18"/>
  <c r="M17"/>
  <c r="M35"/>
  <c r="M18"/>
  <c r="M15"/>
  <c r="N15"/>
  <c r="O15"/>
  <c r="P15"/>
  <c r="K15"/>
  <c r="L15"/>
  <c r="K16"/>
  <c r="L16"/>
  <c r="J16"/>
  <c r="E14"/>
  <c r="F14"/>
  <c r="G14"/>
  <c r="H14"/>
  <c r="I14"/>
  <c r="E13"/>
  <c r="F13"/>
  <c r="G13"/>
  <c r="H13"/>
  <c r="I13"/>
  <c r="D14"/>
  <c r="D13"/>
  <c r="N11"/>
  <c r="O11"/>
  <c r="P11"/>
  <c r="M11"/>
  <c r="N10"/>
  <c r="O10"/>
  <c r="P10"/>
  <c r="M10"/>
  <c r="L9"/>
  <c r="K9"/>
  <c r="J9"/>
  <c r="K8"/>
  <c r="L8"/>
  <c r="M8"/>
  <c r="N8"/>
  <c r="O8"/>
  <c r="P8"/>
  <c r="E7"/>
  <c r="F7"/>
  <c r="G7"/>
  <c r="H7"/>
  <c r="I7"/>
  <c r="E6"/>
  <c r="F6"/>
  <c r="G6"/>
  <c r="H6"/>
  <c r="I6"/>
  <c r="D7"/>
  <c r="D35"/>
  <c r="D11"/>
  <c r="D6"/>
  <c r="E27"/>
  <c r="F27"/>
  <c r="G27"/>
  <c r="H27"/>
  <c r="I27"/>
  <c r="J27"/>
  <c r="K27"/>
  <c r="L27"/>
  <c r="M27"/>
  <c r="N27"/>
  <c r="O27"/>
  <c r="P27"/>
  <c r="Q35"/>
  <c r="Q27"/>
  <c r="E26"/>
  <c r="F26"/>
  <c r="G26"/>
  <c r="H26"/>
  <c r="I26"/>
  <c r="J26"/>
  <c r="K26"/>
  <c r="L26"/>
  <c r="N26"/>
  <c r="O26"/>
  <c r="P26"/>
  <c r="Q26"/>
  <c r="E25"/>
  <c r="F25"/>
  <c r="G25"/>
  <c r="H25"/>
  <c r="I25"/>
  <c r="J25"/>
  <c r="K25"/>
  <c r="L25"/>
  <c r="M25"/>
  <c r="N25"/>
  <c r="O25"/>
  <c r="P25"/>
  <c r="Q25"/>
  <c r="E24"/>
  <c r="F24"/>
  <c r="G24"/>
  <c r="H24"/>
  <c r="I24"/>
  <c r="K24"/>
  <c r="L24"/>
  <c r="M24"/>
  <c r="N24"/>
  <c r="O24"/>
  <c r="P24"/>
  <c r="Q24"/>
  <c r="E23"/>
  <c r="F23"/>
  <c r="G23"/>
  <c r="H23"/>
  <c r="I23"/>
  <c r="J23"/>
  <c r="K23"/>
  <c r="L23"/>
  <c r="M23"/>
  <c r="N23"/>
  <c r="O23"/>
  <c r="P23"/>
  <c r="Q23"/>
  <c r="D23"/>
  <c r="D24"/>
  <c r="D25"/>
  <c r="D26"/>
  <c r="D27"/>
  <c r="E22"/>
  <c r="F22"/>
  <c r="G22"/>
  <c r="H22"/>
  <c r="I22"/>
  <c r="J22"/>
  <c r="K22"/>
  <c r="L22"/>
  <c r="M22"/>
  <c r="N22"/>
  <c r="O22"/>
  <c r="P22"/>
  <c r="Q22"/>
  <c r="D22"/>
  <c r="R31"/>
  <c r="R32"/>
  <c r="R33"/>
  <c r="R34"/>
  <c r="R35"/>
  <c r="R30"/>
</calcChain>
</file>

<file path=xl/sharedStrings.xml><?xml version="1.0" encoding="utf-8"?>
<sst xmlns="http://schemas.openxmlformats.org/spreadsheetml/2006/main" count="161" uniqueCount="68">
  <si>
    <t xml:space="preserve">551-Todd County                                                                                     </t>
  </si>
  <si>
    <t xml:space="preserve">005-North Todd Elementary School                                                                    </t>
  </si>
  <si>
    <t xml:space="preserve">015-South Todd Elementary School                                                                    </t>
  </si>
  <si>
    <t xml:space="preserve">017-Horizons High School                                                                            </t>
  </si>
  <si>
    <t xml:space="preserve">080-Todd County Middle School                                                                       </t>
  </si>
  <si>
    <t xml:space="preserve">095-Todd County Central High School                                                                 </t>
  </si>
  <si>
    <t xml:space="preserve">TOTALS for Todd County                                                                              </t>
  </si>
  <si>
    <t xml:space="preserve">                                                                                                    </t>
  </si>
  <si>
    <t>2011-2012'</t>
  </si>
  <si>
    <t>KENTUCKY DEPARTMENT OF EDUCATION</t>
  </si>
  <si>
    <t>SUPERINTENDENT'S ANNUAL ATTENDANCE REPORT</t>
  </si>
  <si>
    <t>ENROLLMENT BY DISTRICT, SCHOOL AND GRADE</t>
  </si>
  <si>
    <t>For School Year 11-12</t>
  </si>
  <si>
    <t>2010-2011'</t>
  </si>
  <si>
    <t>EC</t>
  </si>
  <si>
    <t>EL</t>
  </si>
  <si>
    <t>2009-2010'</t>
  </si>
  <si>
    <t>2012-2013</t>
  </si>
  <si>
    <t>Estimated</t>
  </si>
  <si>
    <t>North Todd Elementary School</t>
  </si>
  <si>
    <t>South Todd Elementary School</t>
  </si>
  <si>
    <t>Horizons High School</t>
  </si>
  <si>
    <t>Todd County Middle School</t>
  </si>
  <si>
    <t>Todd County Central High School</t>
  </si>
  <si>
    <t>District</t>
  </si>
  <si>
    <t>1 Year Growth Factor</t>
  </si>
  <si>
    <t>4-Year Growth Factor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</si>
  <si>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</si>
  <si>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</si>
  <si>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</si>
  <si>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</si>
  <si>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</si>
  <si>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</si>
  <si>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</si>
  <si>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</si>
  <si>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</si>
  <si>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</si>
  <si>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</si>
  <si>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</si>
  <si>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Based on 4 Year Trend</t>
  </si>
  <si>
    <t>Class Size</t>
  </si>
  <si>
    <t>Staffing Allocations Based on Class Sizes</t>
  </si>
  <si>
    <t>North Todd Elementary</t>
  </si>
  <si>
    <t>South Todd Elementary</t>
  </si>
  <si>
    <t>Grade</t>
  </si>
  <si>
    <t>4 Year Trend</t>
  </si>
  <si>
    <t>1 Year Trend</t>
  </si>
  <si>
    <t xml:space="preserve"> Todd County Middle School</t>
  </si>
  <si>
    <t>Student Populations</t>
  </si>
  <si>
    <t>Trend  Percentage</t>
  </si>
  <si>
    <t>Trend Percentage</t>
  </si>
  <si>
    <t>El</t>
  </si>
  <si>
    <t>NTE</t>
  </si>
  <si>
    <t>STE</t>
  </si>
  <si>
    <t>Rolled to Next Grade Level</t>
  </si>
  <si>
    <t>Todd County Board of Education</t>
  </si>
  <si>
    <t>2013-2014</t>
  </si>
  <si>
    <t>Per Grade Level</t>
  </si>
  <si>
    <t xml:space="preserve">       4 Year Trend</t>
  </si>
  <si>
    <t xml:space="preserve">       1 Year Trend</t>
  </si>
  <si>
    <t>Total Staff</t>
  </si>
  <si>
    <t>Multiplier</t>
  </si>
  <si>
    <t>Totals</t>
  </si>
  <si>
    <t>North Todd currently (2012-2013) has 20 teachers.</t>
  </si>
  <si>
    <t>Currently (2012-2013) TCMS has 19 teachers.</t>
  </si>
  <si>
    <t>Currently (2012-2013) TCCHS has 24 Teachers.</t>
  </si>
  <si>
    <t>Currently (2012-2013) South Todd has 20 teachers.</t>
  </si>
  <si>
    <t>Assuming 80 EL (K) students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</si>
</sst>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0"/>
      <color theme="0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/>
    <xf numFmtId="49" fontId="2" fillId="0" borderId="0">
      <alignment horizontal="left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49" fontId="3" fillId="0" borderId="1" xfId="1" applyFont="1" applyBorder="1">
      <alignment horizontal="left"/>
    </xf>
    <xf numFmtId="49" fontId="2" fillId="0" borderId="1" xfId="1" applyBorder="1">
      <alignment horizontal="left"/>
    </xf>
    <xf numFmtId="0" fontId="2" fillId="0" borderId="1" xfId="1" applyNumberFormat="1" applyBorder="1">
      <alignment horizontal="left"/>
    </xf>
    <xf numFmtId="49" fontId="4" fillId="0" borderId="0" xfId="0" applyNumberFormat="1" applyFont="1" applyAlignment="1">
      <alignment horizontal="center"/>
    </xf>
    <xf numFmtId="0" fontId="2" fillId="0" borderId="1" xfId="1" applyNumberFormat="1" applyFill="1" applyBorder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8" fillId="0" borderId="1" xfId="0" applyFont="1" applyBorder="1"/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1" fillId="3" borderId="1" xfId="0" applyFont="1" applyFill="1" applyBorder="1"/>
    <xf numFmtId="49" fontId="12" fillId="3" borderId="0" xfId="0" applyNumberFormat="1" applyFont="1" applyFill="1" applyAlignment="1">
      <alignment horizontal="center"/>
    </xf>
    <xf numFmtId="9" fontId="11" fillId="3" borderId="1" xfId="22" applyFont="1" applyFill="1" applyBorder="1"/>
    <xf numFmtId="0" fontId="0" fillId="3" borderId="1" xfId="0" applyFill="1" applyBorder="1"/>
    <xf numFmtId="9" fontId="11" fillId="2" borderId="1" xfId="22" applyFont="1" applyFill="1" applyBorder="1"/>
    <xf numFmtId="0" fontId="13" fillId="0" borderId="0" xfId="0" applyFont="1"/>
    <xf numFmtId="164" fontId="0" fillId="0" borderId="0" xfId="0" applyNumberFormat="1"/>
    <xf numFmtId="0" fontId="14" fillId="0" borderId="0" xfId="0" applyFont="1"/>
    <xf numFmtId="164" fontId="0" fillId="4" borderId="1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164" fontId="0" fillId="4" borderId="5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4" borderId="4" xfId="0" applyFill="1" applyBorder="1"/>
    <xf numFmtId="0" fontId="0" fillId="4" borderId="1" xfId="0" applyFill="1" applyBorder="1"/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5" fillId="0" borderId="1" xfId="1" applyNumberFormat="1" applyFont="1" applyBorder="1">
      <alignment horizontal="left"/>
    </xf>
    <xf numFmtId="0" fontId="7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/>
    <xf numFmtId="0" fontId="17" fillId="0" borderId="0" xfId="0" applyFont="1"/>
    <xf numFmtId="164" fontId="0" fillId="0" borderId="0" xfId="0" applyNumberForma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0" fillId="0" borderId="1" xfId="0" applyNumberForma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10" borderId="8" xfId="0" applyNumberForma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18" fillId="0" borderId="0" xfId="0" applyFont="1"/>
    <xf numFmtId="164" fontId="18" fillId="2" borderId="0" xfId="0" applyNumberFormat="1" applyFont="1" applyFill="1" applyBorder="1"/>
    <xf numFmtId="0" fontId="18" fillId="2" borderId="0" xfId="0" applyFont="1" applyFill="1"/>
    <xf numFmtId="0" fontId="0" fillId="8" borderId="8" xfId="0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</cellXfs>
  <cellStyles count="4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Percent" xfId="22" builtinId="5"/>
    <cellStyle name="Style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57"/>
  <sheetViews>
    <sheetView topLeftCell="A10" workbookViewId="0">
      <selection activeCell="G23" sqref="G23"/>
    </sheetView>
  </sheetViews>
  <sheetFormatPr defaultColWidth="11.19921875" defaultRowHeight="15.6"/>
  <cols>
    <col min="2" max="2" width="21.796875" customWidth="1"/>
    <col min="3" max="3" width="31.5" customWidth="1"/>
  </cols>
  <sheetData>
    <row r="1" spans="1:18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>
      <c r="A4" s="59" t="s">
        <v>12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8">
      <c r="A5" s="4"/>
      <c r="B5" s="4"/>
      <c r="C5" s="4"/>
      <c r="D5" s="4" t="s">
        <v>15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/>
    </row>
    <row r="6" spans="1:18" ht="18">
      <c r="A6" s="4"/>
      <c r="B6" s="12" t="s">
        <v>25</v>
      </c>
      <c r="C6" s="7" t="s">
        <v>19</v>
      </c>
      <c r="D6" s="18">
        <f>D30/D38</f>
        <v>0.86868686868686873</v>
      </c>
      <c r="E6" s="18">
        <f t="shared" ref="E6:I6" si="0">E30/E38</f>
        <v>1.1046511627906976</v>
      </c>
      <c r="F6" s="18">
        <f t="shared" si="0"/>
        <v>0.98795180722891562</v>
      </c>
      <c r="G6" s="18">
        <f t="shared" si="0"/>
        <v>0.83333333333333337</v>
      </c>
      <c r="H6" s="18">
        <f t="shared" si="0"/>
        <v>1.3043478260869565</v>
      </c>
      <c r="I6" s="18">
        <f t="shared" si="0"/>
        <v>0.76829268292682928</v>
      </c>
      <c r="J6" s="14"/>
      <c r="K6" s="14"/>
      <c r="L6" s="14"/>
      <c r="M6" s="14"/>
      <c r="N6" s="14"/>
      <c r="O6" s="14"/>
      <c r="P6" s="14"/>
      <c r="Q6" s="7"/>
      <c r="R6" s="7"/>
    </row>
    <row r="7" spans="1:18" ht="18">
      <c r="A7" s="4"/>
      <c r="B7" s="13" t="s">
        <v>49</v>
      </c>
      <c r="C7" s="7" t="s">
        <v>20</v>
      </c>
      <c r="D7" s="18">
        <f t="shared" ref="D7:L11" si="1">D31/D39</f>
        <v>1.1279069767441861</v>
      </c>
      <c r="E7" s="18">
        <f t="shared" si="1"/>
        <v>0.84848484848484851</v>
      </c>
      <c r="F7" s="18">
        <f t="shared" si="1"/>
        <v>1.0609756097560976</v>
      </c>
      <c r="G7" s="18">
        <f t="shared" si="1"/>
        <v>1</v>
      </c>
      <c r="H7" s="18">
        <f t="shared" si="1"/>
        <v>0.77380952380952384</v>
      </c>
      <c r="I7" s="18">
        <f t="shared" si="1"/>
        <v>0.79381443298969068</v>
      </c>
      <c r="J7" s="14"/>
      <c r="K7" s="14"/>
      <c r="L7" s="14"/>
      <c r="M7" s="14"/>
      <c r="N7" s="14"/>
      <c r="O7" s="14"/>
      <c r="P7" s="14"/>
      <c r="Q7" s="7"/>
      <c r="R7" s="7"/>
    </row>
    <row r="8" spans="1:18">
      <c r="A8" s="4"/>
      <c r="B8" s="4"/>
      <c r="C8" s="7" t="s">
        <v>21</v>
      </c>
      <c r="D8" s="16"/>
      <c r="E8" s="16"/>
      <c r="F8" s="16"/>
      <c r="G8" s="16"/>
      <c r="H8" s="16"/>
      <c r="I8" s="16"/>
      <c r="J8" s="16"/>
      <c r="K8" s="18">
        <f t="shared" ref="K8:P9" si="2">K32/K40</f>
        <v>2</v>
      </c>
      <c r="L8" s="18">
        <f t="shared" si="2"/>
        <v>4</v>
      </c>
      <c r="M8" s="18">
        <f t="shared" si="2"/>
        <v>0.5</v>
      </c>
      <c r="N8" s="18">
        <f t="shared" si="2"/>
        <v>1.5</v>
      </c>
      <c r="O8" s="18">
        <f t="shared" si="2"/>
        <v>1.5</v>
      </c>
      <c r="P8" s="18">
        <f t="shared" si="2"/>
        <v>2</v>
      </c>
      <c r="Q8" s="7"/>
      <c r="R8" s="7"/>
    </row>
    <row r="9" spans="1:18">
      <c r="A9" s="4"/>
      <c r="B9" s="4"/>
      <c r="C9" s="7" t="s">
        <v>22</v>
      </c>
      <c r="D9" s="16"/>
      <c r="E9" s="16"/>
      <c r="F9" s="16"/>
      <c r="G9" s="16"/>
      <c r="H9" s="16"/>
      <c r="I9" s="16"/>
      <c r="J9" s="18">
        <f>J33/J41</f>
        <v>0.89071038251366119</v>
      </c>
      <c r="K9" s="18">
        <f t="shared" si="2"/>
        <v>1.029585798816568</v>
      </c>
      <c r="L9" s="18">
        <f t="shared" si="2"/>
        <v>1.0416666666666667</v>
      </c>
      <c r="M9" s="16"/>
      <c r="N9" s="16"/>
      <c r="O9" s="16"/>
      <c r="P9" s="16"/>
      <c r="Q9" s="7"/>
      <c r="R9" s="7"/>
    </row>
    <row r="10" spans="1:18">
      <c r="A10" s="4"/>
      <c r="B10" s="4"/>
      <c r="C10" s="7" t="s">
        <v>23</v>
      </c>
      <c r="D10" s="16"/>
      <c r="E10" s="16"/>
      <c r="F10" s="16"/>
      <c r="G10" s="16"/>
      <c r="H10" s="16"/>
      <c r="I10" s="16"/>
      <c r="J10" s="16"/>
      <c r="K10" s="16"/>
      <c r="L10" s="16"/>
      <c r="M10" s="18">
        <f>M34/M42</f>
        <v>0.89502762430939231</v>
      </c>
      <c r="N10" s="18">
        <f t="shared" ref="N10:P10" si="3">N34/N42</f>
        <v>1.0212765957446808</v>
      </c>
      <c r="O10" s="18">
        <f t="shared" si="3"/>
        <v>0.7052023121387283</v>
      </c>
      <c r="P10" s="18">
        <f t="shared" si="3"/>
        <v>1.0729927007299269</v>
      </c>
      <c r="Q10" s="7"/>
      <c r="R10" s="7"/>
    </row>
    <row r="11" spans="1:18">
      <c r="A11" s="4"/>
      <c r="B11" s="4"/>
      <c r="C11" s="7" t="s">
        <v>24</v>
      </c>
      <c r="D11" s="18">
        <f t="shared" si="1"/>
        <v>0.98918918918918919</v>
      </c>
      <c r="E11" s="18">
        <f t="shared" si="1"/>
        <v>0.96756756756756757</v>
      </c>
      <c r="F11" s="18">
        <f t="shared" si="1"/>
        <v>1.0242424242424242</v>
      </c>
      <c r="G11" s="18">
        <f t="shared" si="1"/>
        <v>0.9107142857142857</v>
      </c>
      <c r="H11" s="18">
        <f t="shared" si="1"/>
        <v>1.0130718954248366</v>
      </c>
      <c r="I11" s="18">
        <f t="shared" si="1"/>
        <v>0.78212290502793291</v>
      </c>
      <c r="J11" s="18">
        <f t="shared" si="1"/>
        <v>0.89071038251366119</v>
      </c>
      <c r="K11" s="18">
        <f t="shared" si="1"/>
        <v>1.0409356725146199</v>
      </c>
      <c r="L11" s="18">
        <f t="shared" si="1"/>
        <v>1.0620689655172413</v>
      </c>
      <c r="M11" s="18">
        <f>M35/M43</f>
        <v>0.88235294117647056</v>
      </c>
      <c r="N11" s="18">
        <f t="shared" ref="N11:P11" si="4">N35/N43</f>
        <v>1.0344827586206897</v>
      </c>
      <c r="O11" s="18">
        <f t="shared" si="4"/>
        <v>0.7142857142857143</v>
      </c>
      <c r="P11" s="18">
        <f t="shared" si="4"/>
        <v>1.0928571428571427</v>
      </c>
      <c r="Q11" s="7"/>
      <c r="R11" s="7"/>
    </row>
    <row r="12" spans="1:18">
      <c r="A12" s="4"/>
      <c r="B12" s="4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/>
    </row>
    <row r="13" spans="1:18" ht="18">
      <c r="A13" s="4"/>
      <c r="B13" s="12" t="s">
        <v>26</v>
      </c>
      <c r="C13" s="7" t="s">
        <v>19</v>
      </c>
      <c r="D13" s="18">
        <f>D30/((D30+D38+D45+D52)/4)</f>
        <v>0.93989071038251371</v>
      </c>
      <c r="E13" s="18">
        <f t="shared" ref="E13:I13" si="5">E30/((E30+E38+E45+E52)/4)</f>
        <v>1.0555555555555556</v>
      </c>
      <c r="F13" s="18">
        <f t="shared" si="5"/>
        <v>1.0061349693251533</v>
      </c>
      <c r="G13" s="18">
        <f t="shared" si="5"/>
        <v>0.98039215686274506</v>
      </c>
      <c r="H13" s="18">
        <f t="shared" si="5"/>
        <v>1.1428571428571428</v>
      </c>
      <c r="I13" s="18">
        <f t="shared" si="5"/>
        <v>0.805111821086262</v>
      </c>
      <c r="J13" s="14"/>
      <c r="K13" s="14"/>
      <c r="L13" s="14"/>
      <c r="M13" s="14"/>
      <c r="N13" s="14"/>
      <c r="O13" s="14"/>
      <c r="P13" s="14"/>
      <c r="Q13" s="7"/>
      <c r="R13" s="7"/>
    </row>
    <row r="14" spans="1:18" ht="18">
      <c r="A14" s="4"/>
      <c r="B14" s="13" t="s">
        <v>50</v>
      </c>
      <c r="C14" s="7" t="s">
        <v>20</v>
      </c>
      <c r="D14" s="18">
        <f>D31/((D31+D39+D46+D53)/4)</f>
        <v>1.1149425287356323</v>
      </c>
      <c r="E14" s="18">
        <f t="shared" ref="E14:I14" si="6">E31/((E31+E39+E46+E53)/4)</f>
        <v>0.96551724137931039</v>
      </c>
      <c r="F14" s="18">
        <f t="shared" si="6"/>
        <v>1.0773993808049536</v>
      </c>
      <c r="G14" s="18">
        <f t="shared" si="6"/>
        <v>0.93413173652694614</v>
      </c>
      <c r="H14" s="18">
        <f t="shared" si="6"/>
        <v>0.78078078078078073</v>
      </c>
      <c r="I14" s="18">
        <f t="shared" si="6"/>
        <v>0.86760563380281686</v>
      </c>
      <c r="J14" s="16"/>
      <c r="K14" s="14"/>
      <c r="L14" s="14"/>
      <c r="M14" s="14"/>
      <c r="N14" s="14"/>
      <c r="O14" s="14"/>
      <c r="P14" s="14"/>
      <c r="Q14" s="7"/>
      <c r="R14" s="7"/>
    </row>
    <row r="15" spans="1:18">
      <c r="A15" s="4"/>
      <c r="B15" s="4"/>
      <c r="C15" s="7" t="s">
        <v>21</v>
      </c>
      <c r="D15" s="14"/>
      <c r="E15" s="14"/>
      <c r="F15" s="14"/>
      <c r="G15" s="14"/>
      <c r="H15" s="14"/>
      <c r="I15" s="14"/>
      <c r="J15" s="16"/>
      <c r="K15" s="18">
        <f t="shared" ref="K15:P15" si="7">K32/((K32+K40+K47+K54)/4)</f>
        <v>2.2857142857142856</v>
      </c>
      <c r="L15" s="18">
        <f t="shared" si="7"/>
        <v>1.7777777777777777</v>
      </c>
      <c r="M15" s="18">
        <f t="shared" si="7"/>
        <v>0.70588235294117652</v>
      </c>
      <c r="N15" s="18">
        <f t="shared" si="7"/>
        <v>1.0434782608695652</v>
      </c>
      <c r="O15" s="18">
        <f t="shared" si="7"/>
        <v>0.75</v>
      </c>
      <c r="P15" s="18">
        <f t="shared" si="7"/>
        <v>1.1428571428571428</v>
      </c>
      <c r="Q15" s="7"/>
      <c r="R15" s="7"/>
    </row>
    <row r="16" spans="1:18">
      <c r="A16" s="4"/>
      <c r="B16" s="4"/>
      <c r="C16" s="7" t="s">
        <v>22</v>
      </c>
      <c r="D16" s="14"/>
      <c r="E16" s="14"/>
      <c r="F16" s="14"/>
      <c r="G16" s="14"/>
      <c r="H16" s="14"/>
      <c r="I16" s="14"/>
      <c r="J16" s="18">
        <f t="shared" ref="J16:L16" si="8">J33/((J33+J41+J48+J55)/4)</f>
        <v>1.0015360983102919</v>
      </c>
      <c r="K16" s="18">
        <f t="shared" si="8"/>
        <v>1.0757341576506956</v>
      </c>
      <c r="L16" s="18">
        <f t="shared" si="8"/>
        <v>1.001669449081803</v>
      </c>
      <c r="M16" s="16"/>
      <c r="N16" s="14"/>
      <c r="O16" s="14"/>
      <c r="P16" s="14"/>
      <c r="Q16" s="7"/>
      <c r="R16" s="7"/>
    </row>
    <row r="17" spans="1:18">
      <c r="A17" s="4"/>
      <c r="B17" s="4"/>
      <c r="C17" s="7" t="s">
        <v>23</v>
      </c>
      <c r="D17" s="14"/>
      <c r="E17" s="14"/>
      <c r="F17" s="14"/>
      <c r="G17" s="14"/>
      <c r="H17" s="14"/>
      <c r="I17" s="14"/>
      <c r="J17" s="14"/>
      <c r="K17" s="14"/>
      <c r="L17" s="14"/>
      <c r="M17" s="18">
        <f t="shared" ref="M17:P17" si="9">M34/((M34+M42+M49+M56)/4)</f>
        <v>0.96142433234421365</v>
      </c>
      <c r="N17" s="18">
        <f t="shared" si="9"/>
        <v>0.93053311793214866</v>
      </c>
      <c r="O17" s="18">
        <f t="shared" si="9"/>
        <v>0.82432432432432434</v>
      </c>
      <c r="P17" s="18">
        <f t="shared" si="9"/>
        <v>1.0388692579505301</v>
      </c>
      <c r="Q17" s="7"/>
      <c r="R17" s="7"/>
    </row>
    <row r="18" spans="1:18">
      <c r="C18" s="7" t="s">
        <v>24</v>
      </c>
      <c r="D18" s="14"/>
      <c r="E18" s="14"/>
      <c r="F18" s="14"/>
      <c r="G18" s="14"/>
      <c r="H18" s="14"/>
      <c r="I18" s="14"/>
      <c r="J18" s="14"/>
      <c r="K18" s="14"/>
      <c r="L18" s="14"/>
      <c r="M18" s="18">
        <f t="shared" ref="M18:P18" si="10">M35/((M35+M43+M50+M57)/4)</f>
        <v>0.95513748191027492</v>
      </c>
      <c r="N18" s="18">
        <f t="shared" si="10"/>
        <v>0.93457943925233644</v>
      </c>
      <c r="O18" s="18">
        <f t="shared" si="10"/>
        <v>0.82236842105263153</v>
      </c>
      <c r="P18" s="18">
        <f t="shared" si="10"/>
        <v>1.0425894378194207</v>
      </c>
      <c r="Q18" s="7"/>
      <c r="R18" s="7"/>
    </row>
    <row r="21" spans="1:18">
      <c r="D21" s="6" t="s">
        <v>15</v>
      </c>
      <c r="E21" s="6">
        <v>1</v>
      </c>
      <c r="F21" s="6">
        <v>2</v>
      </c>
      <c r="G21" s="6">
        <v>3</v>
      </c>
      <c r="H21" s="6">
        <v>4</v>
      </c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P21" s="6">
        <v>12</v>
      </c>
      <c r="Q21" s="6" t="s">
        <v>14</v>
      </c>
      <c r="R21" s="6"/>
    </row>
    <row r="22" spans="1:18">
      <c r="B22" s="40" t="s">
        <v>48</v>
      </c>
      <c r="C22" s="7" t="s">
        <v>19</v>
      </c>
      <c r="D22" s="10">
        <f t="shared" ref="D22:Q22" si="11">(D30+D38+D45+D52)/4</f>
        <v>91.5</v>
      </c>
      <c r="E22" s="10">
        <f t="shared" si="11"/>
        <v>90</v>
      </c>
      <c r="F22" s="10">
        <f t="shared" si="11"/>
        <v>81.5</v>
      </c>
      <c r="G22" s="10">
        <f t="shared" si="11"/>
        <v>76.5</v>
      </c>
      <c r="H22" s="10">
        <f t="shared" si="11"/>
        <v>78.75</v>
      </c>
      <c r="I22" s="10">
        <f t="shared" si="11"/>
        <v>78.25</v>
      </c>
      <c r="J22" s="11">
        <f t="shared" si="11"/>
        <v>0</v>
      </c>
      <c r="K22" s="11">
        <f t="shared" si="11"/>
        <v>0</v>
      </c>
      <c r="L22" s="11">
        <f t="shared" si="11"/>
        <v>0</v>
      </c>
      <c r="M22" s="11">
        <f t="shared" si="11"/>
        <v>0</v>
      </c>
      <c r="N22" s="11">
        <f t="shared" si="11"/>
        <v>0</v>
      </c>
      <c r="O22" s="11">
        <f t="shared" si="11"/>
        <v>0</v>
      </c>
      <c r="P22" s="11">
        <f t="shared" si="11"/>
        <v>0</v>
      </c>
      <c r="Q22" s="7">
        <f t="shared" si="11"/>
        <v>0</v>
      </c>
      <c r="R22" s="7"/>
    </row>
    <row r="23" spans="1:18">
      <c r="B23" s="40" t="s">
        <v>18</v>
      </c>
      <c r="C23" s="7" t="s">
        <v>20</v>
      </c>
      <c r="D23" s="10">
        <f t="shared" ref="D23:Q23" si="12">(D31+D39+D46+D53)/4</f>
        <v>87</v>
      </c>
      <c r="E23" s="10">
        <f t="shared" si="12"/>
        <v>87</v>
      </c>
      <c r="F23" s="10">
        <f t="shared" si="12"/>
        <v>80.75</v>
      </c>
      <c r="G23" s="10">
        <f t="shared" si="12"/>
        <v>83.5</v>
      </c>
      <c r="H23" s="10">
        <f t="shared" si="12"/>
        <v>83.25</v>
      </c>
      <c r="I23" s="10">
        <f t="shared" si="12"/>
        <v>88.75</v>
      </c>
      <c r="J23" s="11">
        <f t="shared" si="12"/>
        <v>0</v>
      </c>
      <c r="K23" s="11">
        <f t="shared" si="12"/>
        <v>0</v>
      </c>
      <c r="L23" s="11">
        <f t="shared" si="12"/>
        <v>0</v>
      </c>
      <c r="M23" s="11">
        <f t="shared" si="12"/>
        <v>0</v>
      </c>
      <c r="N23" s="11">
        <f t="shared" si="12"/>
        <v>0</v>
      </c>
      <c r="O23" s="11">
        <f t="shared" si="12"/>
        <v>0</v>
      </c>
      <c r="P23" s="11">
        <f t="shared" si="12"/>
        <v>0</v>
      </c>
      <c r="Q23" s="7">
        <f t="shared" si="12"/>
        <v>0</v>
      </c>
      <c r="R23" s="7"/>
    </row>
    <row r="24" spans="1:18">
      <c r="B24" s="40" t="s">
        <v>39</v>
      </c>
      <c r="C24" s="7" t="s">
        <v>21</v>
      </c>
      <c r="D24" s="11">
        <f t="shared" ref="D24:I27" si="13">(D32+D40+D47+D54)/4</f>
        <v>0</v>
      </c>
      <c r="E24" s="11">
        <f t="shared" si="13"/>
        <v>0</v>
      </c>
      <c r="F24" s="11">
        <f t="shared" si="13"/>
        <v>0</v>
      </c>
      <c r="G24" s="11">
        <f t="shared" si="13"/>
        <v>0</v>
      </c>
      <c r="H24" s="11">
        <f t="shared" si="13"/>
        <v>0</v>
      </c>
      <c r="I24" s="11">
        <f t="shared" si="13"/>
        <v>0</v>
      </c>
      <c r="J24" s="17"/>
      <c r="K24" s="10">
        <f t="shared" ref="K24:Q27" si="14">(K32+K40+K47+K54)/4</f>
        <v>1.75</v>
      </c>
      <c r="L24" s="10">
        <f t="shared" si="14"/>
        <v>2.25</v>
      </c>
      <c r="M24" s="10">
        <f t="shared" si="14"/>
        <v>4.25</v>
      </c>
      <c r="N24" s="10">
        <f t="shared" si="14"/>
        <v>5.75</v>
      </c>
      <c r="O24" s="10">
        <f t="shared" si="14"/>
        <v>4</v>
      </c>
      <c r="P24" s="10">
        <f t="shared" si="14"/>
        <v>5.25</v>
      </c>
      <c r="Q24" s="7">
        <f t="shared" si="14"/>
        <v>0</v>
      </c>
      <c r="R24" s="7"/>
    </row>
    <row r="25" spans="1:18">
      <c r="C25" s="7" t="s">
        <v>22</v>
      </c>
      <c r="D25" s="11">
        <f t="shared" si="13"/>
        <v>0</v>
      </c>
      <c r="E25" s="11">
        <f t="shared" si="13"/>
        <v>0</v>
      </c>
      <c r="F25" s="11">
        <f t="shared" si="13"/>
        <v>0</v>
      </c>
      <c r="G25" s="11">
        <f t="shared" si="13"/>
        <v>0</v>
      </c>
      <c r="H25" s="11">
        <f t="shared" si="13"/>
        <v>0</v>
      </c>
      <c r="I25" s="11">
        <f t="shared" si="13"/>
        <v>0</v>
      </c>
      <c r="J25" s="10">
        <f>(J33+J41+J48+J55)/4</f>
        <v>162.75</v>
      </c>
      <c r="K25" s="10">
        <f t="shared" si="14"/>
        <v>161.75</v>
      </c>
      <c r="L25" s="10">
        <f t="shared" si="14"/>
        <v>149.75</v>
      </c>
      <c r="M25" s="11">
        <f t="shared" si="14"/>
        <v>0</v>
      </c>
      <c r="N25" s="11">
        <f t="shared" si="14"/>
        <v>0</v>
      </c>
      <c r="O25" s="11">
        <f t="shared" si="14"/>
        <v>0</v>
      </c>
      <c r="P25" s="11">
        <f t="shared" si="14"/>
        <v>0</v>
      </c>
      <c r="Q25" s="7">
        <f t="shared" si="14"/>
        <v>0</v>
      </c>
      <c r="R25" s="7"/>
    </row>
    <row r="26" spans="1:18">
      <c r="C26" s="7" t="s">
        <v>23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  <c r="H26" s="11">
        <f t="shared" si="13"/>
        <v>0</v>
      </c>
      <c r="I26" s="11">
        <f t="shared" si="13"/>
        <v>0</v>
      </c>
      <c r="J26" s="11">
        <f>(J34+J42+J49+J56)/4</f>
        <v>0</v>
      </c>
      <c r="K26" s="11">
        <f t="shared" si="14"/>
        <v>0</v>
      </c>
      <c r="L26" s="11">
        <f t="shared" si="14"/>
        <v>0</v>
      </c>
      <c r="M26" s="10">
        <f>(M34+M42+M49+M56)/4</f>
        <v>168.5</v>
      </c>
      <c r="N26" s="10">
        <f t="shared" si="14"/>
        <v>154.75</v>
      </c>
      <c r="O26" s="10">
        <f t="shared" si="14"/>
        <v>148</v>
      </c>
      <c r="P26" s="10">
        <f t="shared" si="14"/>
        <v>141.5</v>
      </c>
      <c r="Q26" s="7">
        <f t="shared" si="14"/>
        <v>1.25</v>
      </c>
      <c r="R26" s="7"/>
    </row>
    <row r="27" spans="1:18">
      <c r="C27" s="7" t="s">
        <v>24</v>
      </c>
      <c r="D27" s="7">
        <f t="shared" si="13"/>
        <v>178.5</v>
      </c>
      <c r="E27" s="7">
        <f t="shared" si="13"/>
        <v>177</v>
      </c>
      <c r="F27" s="7">
        <f t="shared" si="13"/>
        <v>162.25</v>
      </c>
      <c r="G27" s="7">
        <f t="shared" si="13"/>
        <v>160</v>
      </c>
      <c r="H27" s="7">
        <f t="shared" si="13"/>
        <v>162</v>
      </c>
      <c r="I27" s="7">
        <f t="shared" si="13"/>
        <v>167</v>
      </c>
      <c r="J27" s="7">
        <f>(J35+J43+J50+J57)/4</f>
        <v>162.75</v>
      </c>
      <c r="K27" s="7">
        <f t="shared" si="14"/>
        <v>163.25</v>
      </c>
      <c r="L27" s="7">
        <f t="shared" si="14"/>
        <v>152</v>
      </c>
      <c r="M27" s="7">
        <f t="shared" si="14"/>
        <v>172.75</v>
      </c>
      <c r="N27" s="7">
        <f t="shared" si="14"/>
        <v>160.5</v>
      </c>
      <c r="O27" s="7">
        <f t="shared" si="14"/>
        <v>152</v>
      </c>
      <c r="P27" s="7">
        <f t="shared" si="14"/>
        <v>146.75</v>
      </c>
      <c r="Q27" s="7">
        <f t="shared" si="14"/>
        <v>1.25</v>
      </c>
      <c r="R27" s="7"/>
    </row>
    <row r="29" spans="1:18">
      <c r="C29" s="8"/>
      <c r="D29" s="9" t="s">
        <v>15</v>
      </c>
      <c r="E29" s="6">
        <v>1</v>
      </c>
      <c r="F29" s="6">
        <v>2</v>
      </c>
      <c r="G29" s="6">
        <v>3</v>
      </c>
      <c r="H29" s="6">
        <v>4</v>
      </c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>
        <v>12</v>
      </c>
      <c r="Q29" s="6" t="s">
        <v>14</v>
      </c>
      <c r="R29" s="6"/>
    </row>
    <row r="30" spans="1:18">
      <c r="B30" s="1" t="s">
        <v>0</v>
      </c>
      <c r="C30" s="2" t="s">
        <v>1</v>
      </c>
      <c r="D30" s="3">
        <v>86</v>
      </c>
      <c r="E30" s="3">
        <v>95</v>
      </c>
      <c r="F30" s="3">
        <v>82</v>
      </c>
      <c r="G30" s="3">
        <v>75</v>
      </c>
      <c r="H30" s="3">
        <v>90</v>
      </c>
      <c r="I30" s="3">
        <v>63</v>
      </c>
      <c r="J30" s="3"/>
      <c r="K30" s="3"/>
      <c r="L30" s="3"/>
      <c r="M30" s="3"/>
      <c r="N30" s="3"/>
      <c r="O30" s="3"/>
      <c r="P30" s="3"/>
      <c r="Q30" s="3"/>
      <c r="R30" s="3">
        <f>SUM(D30:Q30)</f>
        <v>491</v>
      </c>
    </row>
    <row r="31" spans="1:18">
      <c r="A31" t="s">
        <v>17</v>
      </c>
      <c r="B31" s="1" t="s">
        <v>0</v>
      </c>
      <c r="C31" s="2" t="s">
        <v>2</v>
      </c>
      <c r="D31" s="3">
        <v>97</v>
      </c>
      <c r="E31" s="3">
        <v>84</v>
      </c>
      <c r="F31" s="3">
        <v>87</v>
      </c>
      <c r="G31" s="3">
        <v>78</v>
      </c>
      <c r="H31" s="3">
        <v>65</v>
      </c>
      <c r="I31" s="3">
        <v>77</v>
      </c>
      <c r="J31" s="3"/>
      <c r="K31" s="3"/>
      <c r="L31" s="3"/>
      <c r="M31" s="3"/>
      <c r="N31" s="3"/>
      <c r="O31" s="3"/>
      <c r="P31" s="3"/>
      <c r="Q31" s="3"/>
      <c r="R31" s="3">
        <f t="shared" ref="R31:R35" si="15">SUM(D31:Q31)</f>
        <v>488</v>
      </c>
    </row>
    <row r="32" spans="1:18">
      <c r="B32" s="1" t="s">
        <v>0</v>
      </c>
      <c r="C32" s="2" t="s">
        <v>3</v>
      </c>
      <c r="D32" s="39">
        <v>0</v>
      </c>
      <c r="E32" s="3"/>
      <c r="F32" s="3"/>
      <c r="G32" s="3"/>
      <c r="H32" s="3"/>
      <c r="I32" s="3"/>
      <c r="J32" s="3"/>
      <c r="K32" s="3">
        <v>4</v>
      </c>
      <c r="L32" s="3">
        <v>4</v>
      </c>
      <c r="M32" s="3">
        <v>3</v>
      </c>
      <c r="N32" s="3">
        <v>6</v>
      </c>
      <c r="O32" s="3">
        <v>3</v>
      </c>
      <c r="P32" s="3">
        <v>6</v>
      </c>
      <c r="Q32" s="3"/>
      <c r="R32" s="3">
        <f t="shared" si="15"/>
        <v>26</v>
      </c>
    </row>
    <row r="33" spans="1:18">
      <c r="B33" s="1" t="s">
        <v>0</v>
      </c>
      <c r="C33" s="2" t="s">
        <v>4</v>
      </c>
      <c r="D33" s="39">
        <v>0</v>
      </c>
      <c r="E33" s="3"/>
      <c r="F33" s="3"/>
      <c r="G33" s="3"/>
      <c r="H33" s="3"/>
      <c r="I33" s="3"/>
      <c r="J33" s="3">
        <v>163</v>
      </c>
      <c r="K33" s="3">
        <v>174</v>
      </c>
      <c r="L33" s="3">
        <v>150</v>
      </c>
      <c r="M33" s="3"/>
      <c r="N33" s="3"/>
      <c r="O33" s="3"/>
      <c r="P33" s="3"/>
      <c r="Q33" s="3"/>
      <c r="R33" s="3">
        <f t="shared" si="15"/>
        <v>487</v>
      </c>
    </row>
    <row r="34" spans="1:18">
      <c r="B34" s="1" t="s">
        <v>0</v>
      </c>
      <c r="C34" s="2" t="s">
        <v>5</v>
      </c>
      <c r="D34" s="39">
        <v>0</v>
      </c>
      <c r="E34" s="3"/>
      <c r="F34" s="3"/>
      <c r="G34" s="3"/>
      <c r="H34" s="3"/>
      <c r="I34" s="3"/>
      <c r="J34" s="3"/>
      <c r="K34" s="3"/>
      <c r="L34" s="3"/>
      <c r="M34" s="3">
        <v>162</v>
      </c>
      <c r="N34" s="3">
        <v>144</v>
      </c>
      <c r="O34" s="3">
        <v>122</v>
      </c>
      <c r="P34" s="3">
        <v>147</v>
      </c>
      <c r="Q34" s="3">
        <v>1</v>
      </c>
      <c r="R34" s="3">
        <f t="shared" si="15"/>
        <v>576</v>
      </c>
    </row>
    <row r="35" spans="1:18">
      <c r="B35" s="1" t="s">
        <v>6</v>
      </c>
      <c r="C35" s="2" t="s">
        <v>7</v>
      </c>
      <c r="D35" s="3">
        <f t="shared" ref="D35:P35" si="16">SUM(D30:D34)</f>
        <v>183</v>
      </c>
      <c r="E35" s="3">
        <f t="shared" si="16"/>
        <v>179</v>
      </c>
      <c r="F35" s="3">
        <f t="shared" si="16"/>
        <v>169</v>
      </c>
      <c r="G35" s="3">
        <f t="shared" si="16"/>
        <v>153</v>
      </c>
      <c r="H35" s="3">
        <f t="shared" si="16"/>
        <v>155</v>
      </c>
      <c r="I35" s="3">
        <f t="shared" si="16"/>
        <v>140</v>
      </c>
      <c r="J35" s="3">
        <f t="shared" si="16"/>
        <v>163</v>
      </c>
      <c r="K35" s="3">
        <f t="shared" si="16"/>
        <v>178</v>
      </c>
      <c r="L35" s="3">
        <f t="shared" si="16"/>
        <v>154</v>
      </c>
      <c r="M35" s="3">
        <f t="shared" si="16"/>
        <v>165</v>
      </c>
      <c r="N35" s="3">
        <f t="shared" si="16"/>
        <v>150</v>
      </c>
      <c r="O35" s="3">
        <f t="shared" si="16"/>
        <v>125</v>
      </c>
      <c r="P35" s="3">
        <f t="shared" si="16"/>
        <v>153</v>
      </c>
      <c r="Q35" s="3">
        <f>SUM(Q30:Q34)</f>
        <v>1</v>
      </c>
      <c r="R35" s="3">
        <f t="shared" si="15"/>
        <v>2068</v>
      </c>
    </row>
    <row r="37" spans="1:18">
      <c r="D37" s="6" t="s">
        <v>15</v>
      </c>
      <c r="E37" s="6">
        <v>1</v>
      </c>
      <c r="F37" s="6">
        <v>2</v>
      </c>
      <c r="G37" s="6">
        <v>3</v>
      </c>
      <c r="H37" s="6">
        <v>4</v>
      </c>
      <c r="I37" s="6">
        <v>5</v>
      </c>
      <c r="J37" s="6">
        <v>6</v>
      </c>
      <c r="K37" s="6">
        <v>7</v>
      </c>
      <c r="L37" s="6">
        <v>8</v>
      </c>
      <c r="M37" s="6">
        <v>9</v>
      </c>
      <c r="N37" s="6">
        <v>10</v>
      </c>
      <c r="O37" s="6">
        <v>11</v>
      </c>
      <c r="P37" s="6">
        <v>12</v>
      </c>
      <c r="Q37" s="6" t="s">
        <v>14</v>
      </c>
      <c r="R37" s="6"/>
    </row>
    <row r="38" spans="1:18">
      <c r="B38" s="1" t="s">
        <v>0</v>
      </c>
      <c r="C38" s="2" t="s">
        <v>1</v>
      </c>
      <c r="D38" s="3">
        <v>99</v>
      </c>
      <c r="E38" s="3">
        <v>86</v>
      </c>
      <c r="F38" s="3">
        <v>83</v>
      </c>
      <c r="G38" s="3">
        <v>90</v>
      </c>
      <c r="H38" s="3">
        <v>69</v>
      </c>
      <c r="I38" s="3">
        <v>82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509</v>
      </c>
    </row>
    <row r="39" spans="1:18">
      <c r="A39" t="s">
        <v>8</v>
      </c>
      <c r="B39" s="1" t="s">
        <v>0</v>
      </c>
      <c r="C39" s="2" t="s">
        <v>2</v>
      </c>
      <c r="D39" s="3">
        <v>86</v>
      </c>
      <c r="E39" s="3">
        <v>99</v>
      </c>
      <c r="F39" s="3">
        <v>82</v>
      </c>
      <c r="G39" s="3">
        <v>78</v>
      </c>
      <c r="H39" s="3">
        <v>84</v>
      </c>
      <c r="I39" s="3">
        <v>97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526</v>
      </c>
    </row>
    <row r="40" spans="1:18">
      <c r="B40" s="1" t="s">
        <v>0</v>
      </c>
      <c r="C40" s="2" t="s">
        <v>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1</v>
      </c>
      <c r="M40" s="3">
        <v>6</v>
      </c>
      <c r="N40" s="3">
        <v>4</v>
      </c>
      <c r="O40" s="3">
        <v>2</v>
      </c>
      <c r="P40" s="3">
        <v>3</v>
      </c>
      <c r="Q40" s="3">
        <v>0</v>
      </c>
      <c r="R40" s="3">
        <v>18</v>
      </c>
    </row>
    <row r="41" spans="1:18">
      <c r="B41" s="1" t="s">
        <v>0</v>
      </c>
      <c r="C41" s="2" t="s">
        <v>4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183</v>
      </c>
      <c r="K41" s="3">
        <v>169</v>
      </c>
      <c r="L41" s="3">
        <v>144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493</v>
      </c>
    </row>
    <row r="42" spans="1:18">
      <c r="B42" s="1" t="s">
        <v>0</v>
      </c>
      <c r="C42" s="2" t="s">
        <v>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181</v>
      </c>
      <c r="N42" s="3">
        <v>141</v>
      </c>
      <c r="O42" s="3">
        <v>173</v>
      </c>
      <c r="P42" s="3">
        <v>137</v>
      </c>
      <c r="Q42" s="3">
        <v>1</v>
      </c>
      <c r="R42" s="3">
        <v>618</v>
      </c>
    </row>
    <row r="43" spans="1:18">
      <c r="B43" s="1" t="s">
        <v>6</v>
      </c>
      <c r="C43" s="2" t="s">
        <v>7</v>
      </c>
      <c r="D43" s="3">
        <v>185</v>
      </c>
      <c r="E43" s="3">
        <v>185</v>
      </c>
      <c r="F43" s="3">
        <v>165</v>
      </c>
      <c r="G43" s="3">
        <v>168</v>
      </c>
      <c r="H43" s="3">
        <v>153</v>
      </c>
      <c r="I43" s="3">
        <v>179</v>
      </c>
      <c r="J43" s="3">
        <v>183</v>
      </c>
      <c r="K43" s="3">
        <f>SUM(K40:K42)</f>
        <v>171</v>
      </c>
      <c r="L43" s="3">
        <f t="shared" ref="L43:Q43" si="17">SUM(L40:L42)</f>
        <v>145</v>
      </c>
      <c r="M43" s="3">
        <f t="shared" si="17"/>
        <v>187</v>
      </c>
      <c r="N43" s="3">
        <f t="shared" si="17"/>
        <v>145</v>
      </c>
      <c r="O43" s="3">
        <f t="shared" si="17"/>
        <v>175</v>
      </c>
      <c r="P43" s="3">
        <f t="shared" si="17"/>
        <v>140</v>
      </c>
      <c r="Q43" s="3">
        <f t="shared" si="17"/>
        <v>1</v>
      </c>
      <c r="R43" s="3">
        <v>2164</v>
      </c>
    </row>
    <row r="45" spans="1:18">
      <c r="B45" s="1" t="s">
        <v>0</v>
      </c>
      <c r="C45" s="2" t="s">
        <v>1</v>
      </c>
      <c r="D45" s="3">
        <v>93</v>
      </c>
      <c r="E45" s="3">
        <v>82</v>
      </c>
      <c r="F45" s="3">
        <v>89</v>
      </c>
      <c r="G45" s="3">
        <v>75</v>
      </c>
      <c r="H45" s="3">
        <v>68</v>
      </c>
      <c r="I45" s="3">
        <v>86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5">
        <v>493</v>
      </c>
    </row>
    <row r="46" spans="1:18">
      <c r="A46" t="s">
        <v>13</v>
      </c>
      <c r="B46" s="1" t="s">
        <v>0</v>
      </c>
      <c r="C46" s="2" t="s">
        <v>2</v>
      </c>
      <c r="D46" s="3">
        <v>92</v>
      </c>
      <c r="E46" s="3">
        <v>79</v>
      </c>
      <c r="F46" s="3">
        <v>84</v>
      </c>
      <c r="G46" s="3">
        <v>76</v>
      </c>
      <c r="H46" s="3">
        <v>100</v>
      </c>
      <c r="I46" s="3">
        <v>89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5">
        <v>520</v>
      </c>
    </row>
    <row r="47" spans="1:18">
      <c r="B47" s="1" t="s">
        <v>0</v>
      </c>
      <c r="C47" s="2" t="s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2</v>
      </c>
      <c r="M47" s="3">
        <v>5</v>
      </c>
      <c r="N47" s="3">
        <v>6</v>
      </c>
      <c r="O47" s="3">
        <v>9</v>
      </c>
      <c r="P47" s="3">
        <v>5</v>
      </c>
      <c r="Q47" s="3">
        <v>0</v>
      </c>
      <c r="R47" s="5">
        <v>28</v>
      </c>
    </row>
    <row r="48" spans="1:18">
      <c r="B48" s="1" t="s">
        <v>0</v>
      </c>
      <c r="C48" s="2" t="s">
        <v>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170</v>
      </c>
      <c r="K48" s="3">
        <v>132</v>
      </c>
      <c r="L48" s="3">
        <v>169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5">
        <v>468</v>
      </c>
    </row>
    <row r="49" spans="1:18">
      <c r="B49" s="1" t="s">
        <v>0</v>
      </c>
      <c r="C49" s="2" t="s">
        <v>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148</v>
      </c>
      <c r="N49" s="3">
        <v>177</v>
      </c>
      <c r="O49" s="3">
        <v>150</v>
      </c>
      <c r="P49" s="3">
        <v>147</v>
      </c>
      <c r="Q49" s="3">
        <v>1</v>
      </c>
      <c r="R49" s="5">
        <v>598</v>
      </c>
    </row>
    <row r="50" spans="1:18">
      <c r="B50" s="1" t="s">
        <v>6</v>
      </c>
      <c r="C50" s="2" t="s">
        <v>7</v>
      </c>
      <c r="D50" s="3">
        <v>185</v>
      </c>
      <c r="E50" s="3">
        <v>161</v>
      </c>
      <c r="F50" s="3">
        <v>173</v>
      </c>
      <c r="G50" s="3">
        <v>151</v>
      </c>
      <c r="H50" s="3">
        <v>168</v>
      </c>
      <c r="I50" s="3">
        <v>175</v>
      </c>
      <c r="J50" s="3">
        <v>170</v>
      </c>
      <c r="K50" s="3">
        <v>132</v>
      </c>
      <c r="L50" s="3">
        <f>SUM(L47:L49)</f>
        <v>171</v>
      </c>
      <c r="M50" s="3">
        <f t="shared" ref="M50:Q50" si="18">SUM(M47:M49)</f>
        <v>153</v>
      </c>
      <c r="N50" s="3">
        <f t="shared" si="18"/>
        <v>183</v>
      </c>
      <c r="O50" s="3">
        <f t="shared" si="18"/>
        <v>159</v>
      </c>
      <c r="P50" s="3">
        <f t="shared" si="18"/>
        <v>152</v>
      </c>
      <c r="Q50" s="3">
        <f t="shared" si="18"/>
        <v>1</v>
      </c>
      <c r="R50" s="5">
        <v>2107</v>
      </c>
    </row>
    <row r="52" spans="1:18">
      <c r="B52" s="1" t="s">
        <v>0</v>
      </c>
      <c r="C52" s="2" t="s">
        <v>1</v>
      </c>
      <c r="D52" s="3">
        <v>88</v>
      </c>
      <c r="E52" s="3">
        <v>97</v>
      </c>
      <c r="F52" s="3">
        <v>72</v>
      </c>
      <c r="G52" s="3">
        <v>66</v>
      </c>
      <c r="H52" s="3">
        <v>88</v>
      </c>
      <c r="I52" s="3">
        <v>82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493</v>
      </c>
    </row>
    <row r="53" spans="1:18">
      <c r="B53" s="1" t="s">
        <v>0</v>
      </c>
      <c r="C53" s="2" t="s">
        <v>2</v>
      </c>
      <c r="D53" s="3">
        <v>73</v>
      </c>
      <c r="E53" s="3">
        <v>86</v>
      </c>
      <c r="F53" s="3">
        <v>70</v>
      </c>
      <c r="G53" s="3">
        <v>102</v>
      </c>
      <c r="H53" s="3">
        <v>84</v>
      </c>
      <c r="I53" s="3">
        <v>92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507</v>
      </c>
    </row>
    <row r="54" spans="1:18">
      <c r="A54" t="s">
        <v>16</v>
      </c>
      <c r="B54" s="1" t="s">
        <v>0</v>
      </c>
      <c r="C54" s="2" t="s">
        <v>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2</v>
      </c>
      <c r="M54" s="3">
        <v>3</v>
      </c>
      <c r="N54" s="3">
        <v>7</v>
      </c>
      <c r="O54" s="3">
        <v>2</v>
      </c>
      <c r="P54" s="3">
        <v>7</v>
      </c>
      <c r="Q54" s="3">
        <v>0</v>
      </c>
      <c r="R54" s="3">
        <v>21</v>
      </c>
    </row>
    <row r="55" spans="1:18">
      <c r="B55" s="1" t="s">
        <v>0</v>
      </c>
      <c r="C55" s="2" t="s">
        <v>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135</v>
      </c>
      <c r="K55" s="3">
        <v>172</v>
      </c>
      <c r="L55" s="3">
        <v>136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441</v>
      </c>
    </row>
    <row r="56" spans="1:18">
      <c r="B56" s="1" t="s">
        <v>0</v>
      </c>
      <c r="C56" s="2" t="s">
        <v>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183</v>
      </c>
      <c r="N56" s="3">
        <v>157</v>
      </c>
      <c r="O56" s="3">
        <v>147</v>
      </c>
      <c r="P56" s="3">
        <v>135</v>
      </c>
      <c r="Q56" s="3">
        <v>2</v>
      </c>
      <c r="R56" s="3">
        <v>605</v>
      </c>
    </row>
    <row r="57" spans="1:18">
      <c r="B57" s="1" t="s">
        <v>6</v>
      </c>
      <c r="C57" s="2" t="s">
        <v>7</v>
      </c>
      <c r="D57" s="3">
        <v>161</v>
      </c>
      <c r="E57" s="3">
        <v>183</v>
      </c>
      <c r="F57" s="3">
        <v>142</v>
      </c>
      <c r="G57" s="3">
        <v>168</v>
      </c>
      <c r="H57" s="3">
        <v>172</v>
      </c>
      <c r="I57" s="3">
        <v>174</v>
      </c>
      <c r="J57" s="3">
        <v>135</v>
      </c>
      <c r="K57" s="3">
        <v>172</v>
      </c>
      <c r="L57" s="3">
        <f>SUM(L54:L56)</f>
        <v>138</v>
      </c>
      <c r="M57" s="3">
        <f t="shared" ref="M57:Q57" si="19">SUM(M54:M56)</f>
        <v>186</v>
      </c>
      <c r="N57" s="3">
        <f t="shared" si="19"/>
        <v>164</v>
      </c>
      <c r="O57" s="3">
        <f t="shared" si="19"/>
        <v>149</v>
      </c>
      <c r="P57" s="3">
        <f t="shared" si="19"/>
        <v>142</v>
      </c>
      <c r="Q57" s="3">
        <f t="shared" si="19"/>
        <v>2</v>
      </c>
      <c r="R57" s="3">
        <v>2067</v>
      </c>
    </row>
  </sheetData>
  <mergeCells count="4">
    <mergeCell ref="A1:Q1"/>
    <mergeCell ref="A2:Q2"/>
    <mergeCell ref="A3:Q3"/>
    <mergeCell ref="A4:Q4"/>
  </mergeCells>
  <phoneticPr fontId="16" type="noConversion"/>
  <pageMargins left="0.75" right="0.75" top="1" bottom="1" header="0.5" footer="0.5"/>
  <pageSetup paperSize="5" scale="5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E13" sqref="E13"/>
    </sheetView>
  </sheetViews>
  <sheetFormatPr defaultColWidth="11.19921875" defaultRowHeight="15.6"/>
  <cols>
    <col min="1" max="1" width="9.5" customWidth="1"/>
    <col min="2" max="2" width="8.296875" customWidth="1"/>
    <col min="3" max="3" width="13.19921875" customWidth="1"/>
    <col min="4" max="14" width="13.796875" bestFit="1" customWidth="1"/>
    <col min="15" max="15" width="11.296875" bestFit="1" customWidth="1"/>
  </cols>
  <sheetData>
    <row r="1" spans="1:6" ht="21">
      <c r="C1" s="43" t="s">
        <v>55</v>
      </c>
    </row>
    <row r="2" spans="1:6" ht="21">
      <c r="C2" s="21" t="s">
        <v>41</v>
      </c>
    </row>
    <row r="3" spans="1:6" ht="21">
      <c r="C3" s="43" t="s">
        <v>57</v>
      </c>
    </row>
    <row r="4" spans="1:6" ht="21">
      <c r="C4" s="43" t="s">
        <v>56</v>
      </c>
    </row>
    <row r="5" spans="1:6" ht="21">
      <c r="C5" s="19" t="s">
        <v>42</v>
      </c>
      <c r="E5" s="19" t="s">
        <v>43</v>
      </c>
    </row>
    <row r="6" spans="1:6">
      <c r="A6" t="s">
        <v>44</v>
      </c>
      <c r="B6" t="s">
        <v>40</v>
      </c>
      <c r="C6" s="24" t="s">
        <v>45</v>
      </c>
      <c r="D6" s="25" t="s">
        <v>46</v>
      </c>
      <c r="E6" s="32" t="s">
        <v>45</v>
      </c>
      <c r="F6" s="33" t="s">
        <v>46</v>
      </c>
    </row>
    <row r="7" spans="1:6">
      <c r="A7" s="6" t="s">
        <v>15</v>
      </c>
      <c r="B7" s="6">
        <v>24</v>
      </c>
      <c r="C7" s="23">
        <f>(('Growth Trend'!D30+'Growth Trend'!D38+'Growth Trend'!D45+'Growth Trend'!D52)/4)/24</f>
        <v>3.8125</v>
      </c>
      <c r="D7" s="26">
        <f>('Growth Trend'!D30/24)</f>
        <v>3.5833333333333335</v>
      </c>
      <c r="E7" s="28">
        <f>(('Growth Trend'!D31+'Growth Trend'!D39+'Growth Trend'!D46+'Growth Trend'!D53)/4)/24</f>
        <v>3.625</v>
      </c>
      <c r="F7" s="29">
        <f>('Growth Trend'!D31)/24</f>
        <v>4.041666666666667</v>
      </c>
    </row>
    <row r="8" spans="1:6">
      <c r="A8" s="6">
        <v>1</v>
      </c>
      <c r="B8" s="6">
        <v>24</v>
      </c>
      <c r="C8" s="22">
        <f>(('Growth Trend'!E30+'Growth Trend'!E38+'Growth Trend'!E45+'Growth Trend'!E52)/4)/24</f>
        <v>3.75</v>
      </c>
      <c r="D8" s="27">
        <f>'Growth Trend'!E30/24</f>
        <v>3.9583333333333335</v>
      </c>
      <c r="E8" s="30">
        <f>(('Growth Trend'!E31+'Growth Trend'!E39+'Growth Trend'!E46+'Growth Trend'!E53)/4)/24</f>
        <v>3.625</v>
      </c>
      <c r="F8" s="31">
        <f>'Growth Trend'!E31/24</f>
        <v>3.5</v>
      </c>
    </row>
    <row r="9" spans="1:6">
      <c r="A9" s="6">
        <v>2</v>
      </c>
      <c r="B9" s="6">
        <v>24</v>
      </c>
      <c r="C9" s="22">
        <f>(('Growth Trend'!F30+'Growth Trend'!F38+'Growth Trend'!F45+'Growth Trend'!F52)/4)/24</f>
        <v>3.3958333333333335</v>
      </c>
      <c r="D9" s="27">
        <f>'Growth Trend'!F30/24</f>
        <v>3.4166666666666665</v>
      </c>
      <c r="E9" s="30">
        <f>(('Growth Trend'!F31+'Growth Trend'!F39+'Growth Trend'!F46+'Growth Trend'!F53)/4)/24</f>
        <v>3.3645833333333335</v>
      </c>
      <c r="F9" s="31">
        <f>'Growth Trend'!F31/24</f>
        <v>3.625</v>
      </c>
    </row>
    <row r="10" spans="1:6">
      <c r="A10" s="6">
        <v>3</v>
      </c>
      <c r="B10" s="6">
        <v>24</v>
      </c>
      <c r="C10" s="22">
        <f>(('Growth Trend'!G30+'Growth Trend'!G38+'Growth Trend'!G45+'Growth Trend'!G52)/4)/24</f>
        <v>3.1875</v>
      </c>
      <c r="D10" s="27">
        <f>'Growth Trend'!G30/24</f>
        <v>3.125</v>
      </c>
      <c r="E10" s="30">
        <f>(('Growth Trend'!G31+'Growth Trend'!G39+'Growth Trend'!G46+'Growth Trend'!G53)/4)/24</f>
        <v>3.4791666666666665</v>
      </c>
      <c r="F10" s="31">
        <f>'Growth Trend'!G31/24</f>
        <v>3.25</v>
      </c>
    </row>
    <row r="11" spans="1:6">
      <c r="A11" s="6">
        <v>4</v>
      </c>
      <c r="B11" s="6">
        <v>28</v>
      </c>
      <c r="C11" s="22">
        <f>(('Growth Trend'!H30+'Growth Trend'!H38+'Growth Trend'!H45+'Growth Trend'!H52)/4)/28</f>
        <v>2.8125</v>
      </c>
      <c r="D11" s="27">
        <f>'Growth Trend'!H30/28</f>
        <v>3.2142857142857144</v>
      </c>
      <c r="E11" s="30">
        <f>(('Growth Trend'!H31+'Growth Trend'!H39+'Growth Trend'!H46+'Growth Trend'!H53)/4)/28</f>
        <v>2.9732142857142856</v>
      </c>
      <c r="F11" s="31">
        <f>'Growth Trend'!H31/28</f>
        <v>2.3214285714285716</v>
      </c>
    </row>
    <row r="12" spans="1:6">
      <c r="A12" s="6">
        <v>5</v>
      </c>
      <c r="B12" s="6">
        <v>29</v>
      </c>
      <c r="C12" s="22">
        <f>(('Growth Trend'!I30+'Growth Trend'!I38+'Growth Trend'!I45+'Growth Trend'!I52)/4)/29</f>
        <v>2.6982758620689653</v>
      </c>
      <c r="D12" s="27">
        <f>'Growth Trend'!I30/29</f>
        <v>2.1724137931034484</v>
      </c>
      <c r="E12" s="30">
        <f>(('Growth Trend'!I31+'Growth Trend'!I39+'Growth Trend'!I46+'Growth Trend'!I53)/4)/29</f>
        <v>3.0603448275862069</v>
      </c>
      <c r="F12" s="31">
        <f>'Growth Trend'!I31/29</f>
        <v>2.6551724137931036</v>
      </c>
    </row>
    <row r="13" spans="1:6">
      <c r="B13" s="6"/>
      <c r="C13" s="50">
        <f>SUM(C7:C12)</f>
        <v>19.6566091954023</v>
      </c>
      <c r="D13" s="50">
        <f t="shared" ref="D13:F13" si="0">SUM(D7:D12)</f>
        <v>19.470032840722496</v>
      </c>
      <c r="E13" s="50">
        <f t="shared" si="0"/>
        <v>20.127309113300491</v>
      </c>
      <c r="F13" s="50">
        <f t="shared" si="0"/>
        <v>19.393267651888344</v>
      </c>
    </row>
    <row r="14" spans="1:6" ht="16.2" thickBot="1">
      <c r="A14" t="s">
        <v>60</v>
      </c>
      <c r="B14" s="6"/>
      <c r="C14" s="52">
        <v>20</v>
      </c>
      <c r="D14" s="52">
        <v>20</v>
      </c>
      <c r="E14" s="68">
        <v>20</v>
      </c>
      <c r="F14" s="68">
        <v>19</v>
      </c>
    </row>
    <row r="15" spans="1:6" ht="16.2" thickTop="1">
      <c r="B15" s="6"/>
      <c r="C15" s="53" t="s">
        <v>63</v>
      </c>
      <c r="D15" s="53"/>
      <c r="E15" s="53"/>
      <c r="F15" s="53"/>
    </row>
    <row r="16" spans="1:6">
      <c r="B16" s="6"/>
      <c r="C16" s="53"/>
      <c r="D16" s="53"/>
      <c r="E16" s="53" t="s">
        <v>66</v>
      </c>
      <c r="F16" s="53"/>
    </row>
    <row r="17" spans="1:6" ht="21">
      <c r="B17" s="19" t="s">
        <v>47</v>
      </c>
    </row>
    <row r="18" spans="1:6">
      <c r="A18" t="s">
        <v>44</v>
      </c>
      <c r="B18" s="6" t="s">
        <v>40</v>
      </c>
      <c r="C18" s="34" t="s">
        <v>45</v>
      </c>
      <c r="D18" s="35" t="s">
        <v>46</v>
      </c>
    </row>
    <row r="19" spans="1:6">
      <c r="A19" s="6">
        <v>6</v>
      </c>
      <c r="B19" s="6">
        <v>29</v>
      </c>
      <c r="C19" s="36">
        <f>(('Growth Trend'!J33+'Growth Trend'!J41+'Growth Trend'!J48+'Growth Trend'!J55)/4)/29</f>
        <v>5.6120689655172411</v>
      </c>
      <c r="D19" s="31">
        <f>'Growth Trend'!J33/29</f>
        <v>5.6206896551724137</v>
      </c>
      <c r="E19" s="20"/>
      <c r="F19" s="20"/>
    </row>
    <row r="20" spans="1:6">
      <c r="A20" s="6">
        <v>7</v>
      </c>
      <c r="B20" s="6">
        <v>31</v>
      </c>
      <c r="C20" s="36">
        <f>(('Growth Trend'!K33+'Growth Trend'!K41+'Growth Trend'!K48+'Growth Trend'!K55)/4)/31</f>
        <v>5.217741935483871</v>
      </c>
      <c r="D20" s="31">
        <f>'Growth Trend'!K33/31</f>
        <v>5.612903225806452</v>
      </c>
      <c r="E20" s="20"/>
      <c r="F20" s="20"/>
    </row>
    <row r="21" spans="1:6">
      <c r="A21" s="6">
        <v>8</v>
      </c>
      <c r="B21" s="6">
        <v>31</v>
      </c>
      <c r="C21" s="36">
        <f>(('Growth Trend'!L33+'Growth Trend'!L41+'Growth Trend'!L48+'Growth Trend'!L55)/4)/31</f>
        <v>4.830645161290323</v>
      </c>
      <c r="D21" s="31">
        <f>'Growth Trend'!L33/31</f>
        <v>4.838709677419355</v>
      </c>
      <c r="E21" s="20"/>
      <c r="F21" s="20"/>
    </row>
    <row r="22" spans="1:6">
      <c r="A22" t="s">
        <v>62</v>
      </c>
      <c r="B22" s="6"/>
      <c r="C22" s="50">
        <f>SUM(C19:C21)</f>
        <v>15.660456062291434</v>
      </c>
      <c r="D22" s="50">
        <f>SUM(D19:D21)</f>
        <v>16.072302558398221</v>
      </c>
      <c r="E22" s="20"/>
      <c r="F22" s="20"/>
    </row>
    <row r="23" spans="1:6">
      <c r="A23" t="s">
        <v>61</v>
      </c>
      <c r="B23" s="6"/>
      <c r="C23" s="6">
        <v>1.1399999999999999</v>
      </c>
      <c r="D23" s="6">
        <v>1.1399999999999999</v>
      </c>
    </row>
    <row r="24" spans="1:6">
      <c r="B24" s="6"/>
      <c r="C24" s="50">
        <f>+C22*C23</f>
        <v>17.852919911012233</v>
      </c>
      <c r="D24" s="50">
        <f>+D22*D23</f>
        <v>18.322424916573969</v>
      </c>
    </row>
    <row r="25" spans="1:6" ht="16.2" thickBot="1">
      <c r="A25" t="s">
        <v>60</v>
      </c>
      <c r="B25" s="6"/>
      <c r="C25" s="64">
        <v>18</v>
      </c>
      <c r="D25" s="64">
        <v>18</v>
      </c>
    </row>
    <row r="26" spans="1:6" ht="16.2" thickTop="1">
      <c r="A26" t="s">
        <v>64</v>
      </c>
      <c r="B26" s="6"/>
      <c r="C26" s="6"/>
      <c r="D26" s="6"/>
    </row>
    <row r="27" spans="1:6">
      <c r="B27" s="6"/>
      <c r="C27" s="6"/>
      <c r="D27" s="6"/>
    </row>
    <row r="28" spans="1:6" ht="21">
      <c r="B28" s="19" t="s">
        <v>23</v>
      </c>
    </row>
    <row r="29" spans="1:6">
      <c r="A29" t="s">
        <v>44</v>
      </c>
      <c r="B29" s="6" t="s">
        <v>40</v>
      </c>
      <c r="C29" s="37" t="s">
        <v>45</v>
      </c>
      <c r="D29" s="38" t="s">
        <v>46</v>
      </c>
    </row>
    <row r="30" spans="1:6">
      <c r="A30" s="6">
        <v>9</v>
      </c>
      <c r="B30" s="6">
        <v>31</v>
      </c>
      <c r="C30" s="31">
        <f>(('Growth Trend'!M34+'Growth Trend'!M42+'Growth Trend'!M49+'Growth Trend'!M56)/4)/31</f>
        <v>5.435483870967742</v>
      </c>
      <c r="D30" s="22">
        <f>'Growth Trend'!M34/31</f>
        <v>5.225806451612903</v>
      </c>
    </row>
    <row r="31" spans="1:6">
      <c r="A31" s="6">
        <v>10</v>
      </c>
      <c r="B31" s="6">
        <v>31</v>
      </c>
      <c r="C31" s="31">
        <f>(('Growth Trend'!N34+'Growth Trend'!N42+'Growth Trend'!N49+'Growth Trend'!N56)/4)/31</f>
        <v>4.991935483870968</v>
      </c>
      <c r="D31" s="22">
        <f>'Growth Trend'!N34/31</f>
        <v>4.645161290322581</v>
      </c>
    </row>
    <row r="32" spans="1:6">
      <c r="A32" s="6">
        <v>11</v>
      </c>
      <c r="B32" s="6">
        <v>31</v>
      </c>
      <c r="C32" s="31">
        <f>(('Growth Trend'!O34+'Growth Trend'!O42+'Growth Trend'!O49+'Growth Trend'!O56)/4)/31</f>
        <v>4.774193548387097</v>
      </c>
      <c r="D32" s="22">
        <f>'Growth Trend'!O34/31</f>
        <v>3.935483870967742</v>
      </c>
    </row>
    <row r="33" spans="1:6">
      <c r="A33" s="6">
        <v>12</v>
      </c>
      <c r="B33" s="6">
        <v>31</v>
      </c>
      <c r="C33" s="31">
        <f>(('Growth Trend'!P34+'Growth Trend'!P42+'Growth Trend'!P49+'Growth Trend'!P56)/4)/31</f>
        <v>4.564516129032258</v>
      </c>
      <c r="D33" s="22">
        <f>'Growth Trend'!P34/31</f>
        <v>4.741935483870968</v>
      </c>
    </row>
    <row r="34" spans="1:6">
      <c r="A34" t="s">
        <v>60</v>
      </c>
      <c r="B34" s="6"/>
      <c r="C34" s="50">
        <f>SUM(C30:C33)</f>
        <v>19.766129032258064</v>
      </c>
      <c r="D34" s="50">
        <f>SUM(D30:D33)</f>
        <v>18.548387096774192</v>
      </c>
    </row>
    <row r="35" spans="1:6">
      <c r="A35" t="s">
        <v>61</v>
      </c>
      <c r="B35" s="6"/>
      <c r="C35" s="6">
        <v>1.2</v>
      </c>
      <c r="D35" s="6">
        <v>1.2</v>
      </c>
    </row>
    <row r="36" spans="1:6">
      <c r="B36" s="6"/>
      <c r="C36" s="51">
        <f>+C34*C35</f>
        <v>23.719354838709677</v>
      </c>
      <c r="D36" s="51">
        <f>+D34*D35</f>
        <v>22.258064516129028</v>
      </c>
    </row>
    <row r="37" spans="1:6" ht="16.2" thickBot="1">
      <c r="A37" t="s">
        <v>60</v>
      </c>
      <c r="B37" s="6"/>
      <c r="C37" s="65">
        <v>24</v>
      </c>
      <c r="D37" s="65">
        <v>22</v>
      </c>
    </row>
    <row r="38" spans="1:6" ht="16.2" thickTop="1">
      <c r="A38" t="s">
        <v>65</v>
      </c>
      <c r="B38" s="6"/>
    </row>
    <row r="39" spans="1:6" ht="21">
      <c r="B39" s="6"/>
      <c r="C39" s="43" t="s">
        <v>55</v>
      </c>
    </row>
    <row r="40" spans="1:6" ht="21">
      <c r="B40" s="6"/>
      <c r="C40" s="21" t="s">
        <v>41</v>
      </c>
    </row>
    <row r="41" spans="1:6" ht="21">
      <c r="C41" s="43" t="s">
        <v>54</v>
      </c>
    </row>
    <row r="42" spans="1:6" ht="21">
      <c r="C42" s="43" t="s">
        <v>56</v>
      </c>
    </row>
    <row r="43" spans="1:6">
      <c r="B43" s="40" t="s">
        <v>58</v>
      </c>
      <c r="E43" s="40" t="s">
        <v>59</v>
      </c>
    </row>
    <row r="44" spans="1:6">
      <c r="A44" s="7" t="s">
        <v>44</v>
      </c>
      <c r="B44" s="48" t="s">
        <v>52</v>
      </c>
      <c r="C44" s="48" t="s">
        <v>53</v>
      </c>
      <c r="D44" s="42"/>
      <c r="E44" s="48" t="s">
        <v>52</v>
      </c>
      <c r="F44" s="49" t="s">
        <v>53</v>
      </c>
    </row>
    <row r="45" spans="1:6">
      <c r="A45" s="41" t="s">
        <v>51</v>
      </c>
      <c r="B45" s="60">
        <v>3.3</v>
      </c>
      <c r="C45" s="60">
        <v>3.3</v>
      </c>
      <c r="D45" s="41" t="s">
        <v>15</v>
      </c>
      <c r="E45" s="60">
        <v>3.3</v>
      </c>
      <c r="F45" s="60">
        <v>3.3</v>
      </c>
    </row>
    <row r="46" spans="1:6">
      <c r="A46" s="7">
        <v>1</v>
      </c>
      <c r="B46" s="55">
        <f>C7</f>
        <v>3.8125</v>
      </c>
      <c r="C46" s="55">
        <f>E7</f>
        <v>3.625</v>
      </c>
      <c r="D46" s="7">
        <v>1</v>
      </c>
      <c r="E46" s="55">
        <f>'Growth Trend'!D30/24</f>
        <v>3.5833333333333335</v>
      </c>
      <c r="F46" s="55">
        <f>'Growth Trend'!D31/24</f>
        <v>4.041666666666667</v>
      </c>
    </row>
    <row r="47" spans="1:6">
      <c r="A47" s="7">
        <v>2</v>
      </c>
      <c r="B47" s="55">
        <f>C8</f>
        <v>3.75</v>
      </c>
      <c r="C47" s="55">
        <f t="shared" ref="C47:C48" si="1">E8</f>
        <v>3.625</v>
      </c>
      <c r="D47" s="7">
        <v>2</v>
      </c>
      <c r="E47" s="55">
        <f>'Growth Trend'!E30/24</f>
        <v>3.9583333333333335</v>
      </c>
      <c r="F47" s="55">
        <f>'Growth Trend'!E31/24</f>
        <v>3.5</v>
      </c>
    </row>
    <row r="48" spans="1:6">
      <c r="A48" s="7">
        <v>3</v>
      </c>
      <c r="B48" s="55">
        <f t="shared" ref="B48" si="2">C9</f>
        <v>3.3958333333333335</v>
      </c>
      <c r="C48" s="55">
        <f t="shared" si="1"/>
        <v>3.3645833333333335</v>
      </c>
      <c r="D48" s="7">
        <v>3</v>
      </c>
      <c r="E48" s="55">
        <f>'Growth Trend'!F30/24</f>
        <v>3.4166666666666665</v>
      </c>
      <c r="F48" s="55">
        <f>'Growth Trend'!F31/24</f>
        <v>3.625</v>
      </c>
    </row>
    <row r="49" spans="1:6">
      <c r="A49" s="7">
        <v>4</v>
      </c>
      <c r="B49" s="55">
        <f>'Growth Trend'!G22/28</f>
        <v>2.7321428571428572</v>
      </c>
      <c r="C49" s="55">
        <f>'Growth Trend'!G23/28</f>
        <v>2.9821428571428572</v>
      </c>
      <c r="D49" s="7">
        <v>4</v>
      </c>
      <c r="E49" s="55">
        <f>'Growth Trend'!G30/28</f>
        <v>2.6785714285714284</v>
      </c>
      <c r="F49" s="55">
        <f>'Growth Trend'!G31/28</f>
        <v>2.7857142857142856</v>
      </c>
    </row>
    <row r="50" spans="1:6">
      <c r="A50" s="7">
        <v>5</v>
      </c>
      <c r="B50" s="55">
        <f>'Growth Trend'!H22/29</f>
        <v>2.7155172413793105</v>
      </c>
      <c r="C50" s="55">
        <f>'Growth Trend'!G23/29</f>
        <v>2.8793103448275863</v>
      </c>
      <c r="D50" s="7">
        <v>5</v>
      </c>
      <c r="E50" s="55">
        <f>'Growth Trend'!H30/29</f>
        <v>3.103448275862069</v>
      </c>
      <c r="F50" s="55">
        <f>'Growth Trend'!H31/29</f>
        <v>2.2413793103448274</v>
      </c>
    </row>
    <row r="51" spans="1:6">
      <c r="B51" s="56">
        <f>SUM(B45:B50)</f>
        <v>19.7059934318555</v>
      </c>
      <c r="C51" s="56">
        <f>SUM(C45:C50)</f>
        <v>19.776036535303778</v>
      </c>
      <c r="E51" s="56">
        <f>SUM(E45:E50)</f>
        <v>20.040353037766828</v>
      </c>
      <c r="F51" s="56">
        <f>SUM(F45:F50)</f>
        <v>19.493760262725779</v>
      </c>
    </row>
    <row r="52" spans="1:6" ht="16.2" thickBot="1">
      <c r="A52" t="s">
        <v>60</v>
      </c>
      <c r="B52" s="58">
        <v>20</v>
      </c>
      <c r="C52" s="67">
        <v>20</v>
      </c>
      <c r="D52" s="53"/>
      <c r="E52" s="58">
        <v>20</v>
      </c>
      <c r="F52" s="68">
        <v>20</v>
      </c>
    </row>
    <row r="53" spans="1:6" ht="16.2" thickTop="1">
      <c r="A53" s="62" t="s">
        <v>67</v>
      </c>
      <c r="B53" s="63"/>
      <c r="C53" s="61"/>
      <c r="E53" s="20"/>
    </row>
    <row r="54" spans="1:6">
      <c r="B54" s="54"/>
      <c r="E54" s="20"/>
    </row>
    <row r="55" spans="1:6" ht="21">
      <c r="A55" s="43" t="s">
        <v>22</v>
      </c>
      <c r="E55" s="20"/>
    </row>
    <row r="56" spans="1:6">
      <c r="A56" s="7" t="s">
        <v>44</v>
      </c>
      <c r="B56" s="45" t="s">
        <v>45</v>
      </c>
      <c r="C56" s="46" t="s">
        <v>46</v>
      </c>
      <c r="E56" s="20"/>
    </row>
    <row r="57" spans="1:6">
      <c r="A57" s="7">
        <v>6</v>
      </c>
      <c r="B57" s="55">
        <f>+C12+E12</f>
        <v>5.7586206896551726</v>
      </c>
      <c r="C57" s="55">
        <f>+D12+F12</f>
        <v>4.8275862068965516</v>
      </c>
      <c r="D57" s="8"/>
      <c r="E57" s="44"/>
    </row>
    <row r="58" spans="1:6">
      <c r="A58" s="7">
        <v>7</v>
      </c>
      <c r="B58" s="55">
        <f>C19</f>
        <v>5.6120689655172411</v>
      </c>
      <c r="C58" s="55">
        <f>+D19</f>
        <v>5.6206896551724137</v>
      </c>
      <c r="D58" s="8"/>
      <c r="E58" s="44"/>
    </row>
    <row r="59" spans="1:6">
      <c r="A59" s="7">
        <v>8</v>
      </c>
      <c r="B59" s="55">
        <f>C20</f>
        <v>5.217741935483871</v>
      </c>
      <c r="C59" s="55">
        <f>+D20</f>
        <v>5.612903225806452</v>
      </c>
      <c r="D59" s="8"/>
      <c r="E59" s="44"/>
    </row>
    <row r="60" spans="1:6">
      <c r="A60" s="8"/>
      <c r="B60" s="51">
        <f>SUM(B57:B59)</f>
        <v>16.588431590656285</v>
      </c>
      <c r="C60" s="51">
        <f>SUM(C57:C59)</f>
        <v>16.061179087875416</v>
      </c>
      <c r="D60" s="8"/>
      <c r="E60" s="44"/>
    </row>
    <row r="61" spans="1:6">
      <c r="A61" t="s">
        <v>61</v>
      </c>
      <c r="B61" s="6">
        <v>1.1399999999999999</v>
      </c>
      <c r="C61" s="6">
        <v>1.1399999999999999</v>
      </c>
      <c r="E61" s="44"/>
    </row>
    <row r="62" spans="1:6">
      <c r="A62" s="8"/>
      <c r="B62" s="51">
        <f>+B60*B61</f>
        <v>18.910812013348163</v>
      </c>
      <c r="C62" s="51">
        <f>+C60*C61</f>
        <v>18.309744160177974</v>
      </c>
      <c r="D62" s="8"/>
      <c r="E62" s="44"/>
    </row>
    <row r="63" spans="1:6" ht="16.2" thickBot="1">
      <c r="A63" t="s">
        <v>60</v>
      </c>
      <c r="B63" s="64">
        <v>19</v>
      </c>
      <c r="C63" s="64">
        <v>18</v>
      </c>
      <c r="E63" s="20"/>
    </row>
    <row r="64" spans="1:6" ht="16.2" thickTop="1">
      <c r="B64" s="53"/>
      <c r="C64" s="53"/>
      <c r="E64" s="20"/>
    </row>
    <row r="65" spans="1:5">
      <c r="B65" s="53"/>
      <c r="C65" s="53"/>
      <c r="E65" s="20"/>
    </row>
    <row r="66" spans="1:5" ht="21">
      <c r="A66" s="43" t="s">
        <v>23</v>
      </c>
      <c r="E66" s="20"/>
    </row>
    <row r="67" spans="1:5">
      <c r="A67" s="7" t="s">
        <v>44</v>
      </c>
      <c r="B67" s="45" t="s">
        <v>45</v>
      </c>
      <c r="C67" s="46" t="s">
        <v>46</v>
      </c>
      <c r="E67" s="20"/>
    </row>
    <row r="68" spans="1:5">
      <c r="A68" s="47">
        <v>9</v>
      </c>
      <c r="B68" s="57">
        <f>C21</f>
        <v>4.830645161290323</v>
      </c>
      <c r="C68" s="55">
        <f>+D21</f>
        <v>4.838709677419355</v>
      </c>
      <c r="D68" s="8"/>
      <c r="E68" s="44"/>
    </row>
    <row r="69" spans="1:5">
      <c r="A69" s="7">
        <v>10</v>
      </c>
      <c r="B69" s="55">
        <f>C30</f>
        <v>5.435483870967742</v>
      </c>
      <c r="C69" s="55">
        <f>'Growth Trend'!M34/31</f>
        <v>5.225806451612903</v>
      </c>
      <c r="D69" s="8"/>
      <c r="E69" s="44"/>
    </row>
    <row r="70" spans="1:5">
      <c r="A70" s="7">
        <v>11</v>
      </c>
      <c r="B70" s="55">
        <f>C31</f>
        <v>4.991935483870968</v>
      </c>
      <c r="C70" s="55">
        <f>'Growth Trend'!N34/31</f>
        <v>4.645161290322581</v>
      </c>
      <c r="D70" s="8"/>
      <c r="E70" s="44"/>
    </row>
    <row r="71" spans="1:5">
      <c r="A71" s="7">
        <v>12</v>
      </c>
      <c r="B71" s="55">
        <f>C32</f>
        <v>4.774193548387097</v>
      </c>
      <c r="C71" s="55">
        <f>'Growth Trend'!O34/31</f>
        <v>3.935483870967742</v>
      </c>
      <c r="D71" s="8"/>
      <c r="E71" s="44"/>
    </row>
    <row r="72" spans="1:5">
      <c r="B72" s="50">
        <f>SUM(B68:B71)</f>
        <v>20.032258064516128</v>
      </c>
      <c r="C72" s="50">
        <f>SUM(C68:C71)</f>
        <v>18.645161290322584</v>
      </c>
      <c r="E72" s="20"/>
    </row>
    <row r="73" spans="1:5">
      <c r="A73" t="s">
        <v>61</v>
      </c>
      <c r="B73" s="6">
        <v>1.2</v>
      </c>
      <c r="C73" s="6">
        <v>1.2</v>
      </c>
      <c r="E73" s="20"/>
    </row>
    <row r="74" spans="1:5">
      <c r="B74" s="50">
        <f>+B72*B73</f>
        <v>24.038709677419352</v>
      </c>
      <c r="C74" s="50">
        <f>+C72*C73</f>
        <v>22.374193548387101</v>
      </c>
    </row>
    <row r="75" spans="1:5" ht="16.2" thickBot="1">
      <c r="A75" t="s">
        <v>60</v>
      </c>
      <c r="B75" s="66">
        <v>24</v>
      </c>
      <c r="C75" s="66">
        <v>22</v>
      </c>
    </row>
    <row r="76" spans="1:5" ht="16.2" thickTop="1"/>
  </sheetData>
  <phoneticPr fontId="16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Growth Trend</vt:lpstr>
      <vt:lpstr>Staffing Allocation Formula</vt:lpstr>
      <vt:lpstr>'Growth Trend'!Print_Area</vt:lpstr>
    </vt:vector>
  </TitlesOfParts>
  <Company>Todd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Benningfield</dc:creator>
  <cp:lastModifiedBy>Wheeler, Makka</cp:lastModifiedBy>
  <cp:lastPrinted>2013-03-11T15:04:06Z</cp:lastPrinted>
  <dcterms:created xsi:type="dcterms:W3CDTF">2013-03-03T00:36:05Z</dcterms:created>
  <dcterms:modified xsi:type="dcterms:W3CDTF">2013-03-11T20:33:02Z</dcterms:modified>
</cp:coreProperties>
</file>