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Summary" sheetId="1" r:id="rId1"/>
    <sheet name="June" sheetId="2" r:id="rId2"/>
    <sheet name="May" sheetId="3" r:id="rId3"/>
    <sheet name="April" sheetId="4" r:id="rId4"/>
    <sheet name="March" sheetId="5" r:id="rId5"/>
    <sheet name="Feb" sheetId="6" r:id="rId6"/>
    <sheet name="Jan" sheetId="7" r:id="rId7"/>
    <sheet name="Dec" sheetId="8" r:id="rId8"/>
    <sheet name="Nov" sheetId="9" r:id="rId9"/>
    <sheet name="Oct" sheetId="10" r:id="rId10"/>
    <sheet name="Sept" sheetId="11" r:id="rId11"/>
    <sheet name="Aug" sheetId="12" r:id="rId12"/>
    <sheet name="July" sheetId="13" r:id="rId13"/>
  </sheets>
  <definedNames/>
  <calcPr fullCalcOnLoad="1"/>
</workbook>
</file>

<file path=xl/sharedStrings.xml><?xml version="1.0" encoding="utf-8"?>
<sst xmlns="http://schemas.openxmlformats.org/spreadsheetml/2006/main" count="353" uniqueCount="58">
  <si>
    <t>Todd County Board of Education</t>
  </si>
  <si>
    <t>Breakdown of Orders of the Treasurer</t>
  </si>
  <si>
    <t>December 2011</t>
  </si>
  <si>
    <t>Construction</t>
  </si>
  <si>
    <t>Food Service</t>
  </si>
  <si>
    <t>Utilities</t>
  </si>
  <si>
    <t>Diesel/Lube</t>
  </si>
  <si>
    <t>Maintenance</t>
  </si>
  <si>
    <t>Tax Commission</t>
  </si>
  <si>
    <t>Federal Insurance Reimbmt</t>
  </si>
  <si>
    <t>Attorney Fees</t>
  </si>
  <si>
    <t>Donations Reimbmt to Sch</t>
  </si>
  <si>
    <t>Travel Reimbmt to Employees</t>
  </si>
  <si>
    <t>All other Expenses</t>
  </si>
  <si>
    <t>July 2011</t>
  </si>
  <si>
    <t>Insurance</t>
  </si>
  <si>
    <t>Annual Dues/Memberships</t>
  </si>
  <si>
    <t>Bond Payments</t>
  </si>
  <si>
    <t>August 2011</t>
  </si>
  <si>
    <t>Computer Lease Payment</t>
  </si>
  <si>
    <t>Software/Annual Maint</t>
  </si>
  <si>
    <t>Copy Paper</t>
  </si>
  <si>
    <t>Total</t>
  </si>
  <si>
    <t>% of</t>
  </si>
  <si>
    <t>September 2011</t>
  </si>
  <si>
    <t>October 2011</t>
  </si>
  <si>
    <t>Copiers</t>
  </si>
  <si>
    <t>November 2011</t>
  </si>
  <si>
    <t>Technology Hardware</t>
  </si>
  <si>
    <t>December</t>
  </si>
  <si>
    <t>November</t>
  </si>
  <si>
    <t>October</t>
  </si>
  <si>
    <t>September</t>
  </si>
  <si>
    <t>August</t>
  </si>
  <si>
    <t>July</t>
  </si>
  <si>
    <t>Copier</t>
  </si>
  <si>
    <t>Totals</t>
  </si>
  <si>
    <t>Annual</t>
  </si>
  <si>
    <t>% of Total</t>
  </si>
  <si>
    <t>Without</t>
  </si>
  <si>
    <t>Const/Bond</t>
  </si>
  <si>
    <t>Books/Testing Materials</t>
  </si>
  <si>
    <t>January</t>
  </si>
  <si>
    <t>Audit Fee</t>
  </si>
  <si>
    <t>Todd Co Health Deptmt</t>
  </si>
  <si>
    <t>January 2012</t>
  </si>
  <si>
    <t>February</t>
  </si>
  <si>
    <t>February 2012</t>
  </si>
  <si>
    <t>March</t>
  </si>
  <si>
    <t>GRREC Energy Consv Mgr</t>
  </si>
  <si>
    <t>March 2012</t>
  </si>
  <si>
    <t>April</t>
  </si>
  <si>
    <t>April 2012</t>
  </si>
  <si>
    <t>May</t>
  </si>
  <si>
    <t>May 2012</t>
  </si>
  <si>
    <t>Unemployment</t>
  </si>
  <si>
    <t>June</t>
  </si>
  <si>
    <t>June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</si>
</sst>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43">
    <font>
      <sz val="10"/>
      <name val="Arial"/>
      <family val="0"/>
    </font>
    <font>
      <b/>
      <sz val="11"/>
      <name val="Comic Sans MS"/>
      <family val="4"/>
    </font>
    <font>
      <sz val="11"/>
      <name val="Comic Sans MS"/>
      <family val="4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44" fontId="1" fillId="0" borderId="10" xfId="44" applyFont="1" applyBorder="1" applyAlignment="1">
      <alignment/>
    </xf>
    <xf numFmtId="9" fontId="1" fillId="0" borderId="10" xfId="42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1" fillId="0" borderId="10" xfId="42" applyNumberFormat="1" applyFont="1" applyBorder="1" applyAlignment="1">
      <alignment/>
    </xf>
    <xf numFmtId="44" fontId="2" fillId="0" borderId="0" xfId="44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4" fontId="2" fillId="0" borderId="0" xfId="44" applyFont="1" applyBorder="1" applyAlignment="1">
      <alignment/>
    </xf>
    <xf numFmtId="164" fontId="2" fillId="0" borderId="0" xfId="0" applyNumberFormat="1" applyFont="1" applyBorder="1" applyAlignment="1">
      <alignment/>
    </xf>
    <xf numFmtId="44" fontId="1" fillId="0" borderId="0" xfId="44" applyFont="1" applyBorder="1" applyAlignment="1">
      <alignment/>
    </xf>
    <xf numFmtId="9" fontId="1" fillId="0" borderId="0" xfId="42" applyNumberFormat="1" applyFont="1" applyBorder="1" applyAlignment="1">
      <alignment/>
    </xf>
    <xf numFmtId="44" fontId="2" fillId="0" borderId="0" xfId="44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4" fontId="3" fillId="0" borderId="0" xfId="44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Fill="1" applyAlignment="1">
      <alignment/>
    </xf>
    <xf numFmtId="0" fontId="3" fillId="0" borderId="0" xfId="0" applyFont="1" applyAlignment="1">
      <alignment/>
    </xf>
    <xf numFmtId="44" fontId="5" fillId="0" borderId="10" xfId="44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4" fontId="6" fillId="0" borderId="0" xfId="44" applyFont="1" applyAlignment="1">
      <alignment/>
    </xf>
    <xf numFmtId="4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5" fillId="0" borderId="1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44" fontId="4" fillId="0" borderId="10" xfId="44" applyFont="1" applyBorder="1" applyAlignment="1">
      <alignment/>
    </xf>
    <xf numFmtId="164" fontId="0" fillId="0" borderId="0" xfId="0" applyNumberFormat="1" applyAlignment="1">
      <alignment/>
    </xf>
    <xf numFmtId="164" fontId="4" fillId="0" borderId="10" xfId="44" applyNumberFormat="1" applyFont="1" applyBorder="1" applyAlignment="1">
      <alignment/>
    </xf>
    <xf numFmtId="44" fontId="7" fillId="0" borderId="0" xfId="44" applyFont="1" applyAlignment="1">
      <alignment/>
    </xf>
    <xf numFmtId="44" fontId="8" fillId="0" borderId="10" xfId="44" applyFont="1" applyBorder="1" applyAlignment="1">
      <alignment/>
    </xf>
    <xf numFmtId="0" fontId="7" fillId="0" borderId="0" xfId="0" applyFont="1" applyAlignment="1">
      <alignment/>
    </xf>
    <xf numFmtId="164" fontId="8" fillId="0" borderId="10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5.7109375" style="0" customWidth="1"/>
    <col min="2" max="2" width="9.57421875" style="0" customWidth="1"/>
    <col min="3" max="3" width="11.421875" style="0" customWidth="1"/>
    <col min="4" max="9" width="9.57421875" style="0" customWidth="1"/>
    <col min="10" max="12" width="10.7109375" style="0" customWidth="1"/>
    <col min="13" max="13" width="9.57421875" style="0" customWidth="1"/>
    <col min="14" max="14" width="10.7109375" style="0" customWidth="1"/>
    <col min="15" max="15" width="9.7109375" style="0" customWidth="1"/>
  </cols>
  <sheetData>
    <row r="1" spans="1:7" ht="12.75">
      <c r="A1" s="24" t="s">
        <v>0</v>
      </c>
      <c r="B1" s="24"/>
      <c r="C1" s="24"/>
      <c r="D1" s="24"/>
      <c r="E1" s="24"/>
      <c r="F1" s="24"/>
      <c r="G1" s="24"/>
    </row>
    <row r="2" spans="1:7" ht="12.75">
      <c r="A2" s="24" t="s">
        <v>1</v>
      </c>
      <c r="B2" s="24"/>
      <c r="C2" s="24"/>
      <c r="D2" s="24"/>
      <c r="E2" s="24"/>
      <c r="F2" s="24"/>
      <c r="G2" s="24"/>
    </row>
    <row r="3" spans="1:7" ht="12.75">
      <c r="A3" s="25" t="s">
        <v>57</v>
      </c>
      <c r="B3" s="25"/>
      <c r="C3" s="25"/>
      <c r="D3" s="25"/>
      <c r="E3" s="25"/>
      <c r="F3" s="25"/>
      <c r="G3" s="25"/>
    </row>
    <row r="4" spans="1:15" ht="12.75">
      <c r="A4" s="22"/>
      <c r="B4" s="22"/>
      <c r="C4" s="22"/>
      <c r="D4" s="22"/>
      <c r="E4" s="22"/>
      <c r="F4" s="22"/>
      <c r="G4" s="22"/>
      <c r="O4" s="19" t="s">
        <v>38</v>
      </c>
    </row>
    <row r="5" spans="1:15" ht="12.75">
      <c r="A5" s="22"/>
      <c r="B5" s="22"/>
      <c r="C5" s="22"/>
      <c r="D5" s="22"/>
      <c r="E5" s="22"/>
      <c r="F5" s="22"/>
      <c r="G5" s="22"/>
      <c r="N5" s="19" t="s">
        <v>37</v>
      </c>
      <c r="O5" s="19" t="s">
        <v>39</v>
      </c>
    </row>
    <row r="6" spans="1:15" ht="12.75">
      <c r="A6" s="22"/>
      <c r="B6" s="20" t="s">
        <v>56</v>
      </c>
      <c r="C6" s="20" t="s">
        <v>53</v>
      </c>
      <c r="D6" s="20" t="s">
        <v>51</v>
      </c>
      <c r="E6" s="20" t="s">
        <v>48</v>
      </c>
      <c r="F6" s="20" t="s">
        <v>46</v>
      </c>
      <c r="G6" s="20" t="s">
        <v>42</v>
      </c>
      <c r="H6" s="20" t="s">
        <v>29</v>
      </c>
      <c r="I6" s="20" t="s">
        <v>30</v>
      </c>
      <c r="J6" s="20" t="s">
        <v>31</v>
      </c>
      <c r="K6" s="20" t="s">
        <v>32</v>
      </c>
      <c r="L6" s="20" t="s">
        <v>33</v>
      </c>
      <c r="M6" s="21" t="s">
        <v>34</v>
      </c>
      <c r="N6" s="21" t="s">
        <v>36</v>
      </c>
      <c r="O6" s="21" t="s">
        <v>40</v>
      </c>
    </row>
    <row r="7" spans="1:15" ht="12.75">
      <c r="A7" s="22" t="s">
        <v>16</v>
      </c>
      <c r="B7" s="26">
        <v>8500</v>
      </c>
      <c r="C7" s="26"/>
      <c r="D7" s="26"/>
      <c r="E7" s="26"/>
      <c r="F7" s="38"/>
      <c r="G7" s="35"/>
      <c r="H7" s="26"/>
      <c r="I7" s="26"/>
      <c r="J7" s="26"/>
      <c r="K7" s="26"/>
      <c r="L7" s="26">
        <v>2875</v>
      </c>
      <c r="M7" s="26">
        <f>2625+2300+9841.47</f>
        <v>14766.47</v>
      </c>
      <c r="N7" s="36">
        <f>SUM(E7:M7)</f>
        <v>17641.47</v>
      </c>
      <c r="O7" s="27">
        <f>+N7/N33</f>
        <v>0.005298588979285611</v>
      </c>
    </row>
    <row r="8" spans="1:15" ht="12.75">
      <c r="A8" s="22" t="s">
        <v>10</v>
      </c>
      <c r="B8" s="26">
        <v>3662.5</v>
      </c>
      <c r="C8" s="26">
        <v>2717.5</v>
      </c>
      <c r="D8" s="26">
        <v>1600</v>
      </c>
      <c r="E8" s="26">
        <v>1433.1</v>
      </c>
      <c r="F8" s="35">
        <v>1175</v>
      </c>
      <c r="G8" s="35">
        <f>1687.5+9007.2</f>
        <v>10694.7</v>
      </c>
      <c r="H8" s="28">
        <v>11132.5</v>
      </c>
      <c r="I8" s="26">
        <v>3012.5</v>
      </c>
      <c r="J8" s="26">
        <v>1900</v>
      </c>
      <c r="K8" s="26">
        <v>3525</v>
      </c>
      <c r="L8" s="26">
        <v>3647.1</v>
      </c>
      <c r="M8" s="28">
        <v>1767.5</v>
      </c>
      <c r="N8" s="36">
        <f aca="true" t="shared" si="0" ref="N8:N30">SUM(E8:M8)</f>
        <v>38287.4</v>
      </c>
      <c r="O8" s="27">
        <f>+N8/N33</f>
        <v>0.011499563000447237</v>
      </c>
    </row>
    <row r="9" spans="1:15" ht="12.75">
      <c r="A9" s="22" t="s">
        <v>43</v>
      </c>
      <c r="C9" s="26"/>
      <c r="D9" s="26"/>
      <c r="E9" s="26"/>
      <c r="F9" s="35"/>
      <c r="G9" s="35">
        <v>19500</v>
      </c>
      <c r="H9" s="28"/>
      <c r="I9" s="26"/>
      <c r="J9" s="26"/>
      <c r="K9" s="26"/>
      <c r="L9" s="26"/>
      <c r="M9" s="28"/>
      <c r="N9" s="36">
        <f t="shared" si="0"/>
        <v>19500</v>
      </c>
      <c r="O9" s="27">
        <f>+N9/N33</f>
        <v>0.005856795669299067</v>
      </c>
    </row>
    <row r="10" spans="1:15" ht="12.75">
      <c r="A10" s="22" t="s">
        <v>41</v>
      </c>
      <c r="B10" s="26"/>
      <c r="C10" s="26"/>
      <c r="D10" s="26"/>
      <c r="E10" s="26">
        <v>883.45</v>
      </c>
      <c r="F10" s="35"/>
      <c r="G10" s="35"/>
      <c r="H10" s="28"/>
      <c r="I10" s="26"/>
      <c r="J10" s="26"/>
      <c r="K10" s="26">
        <v>19320</v>
      </c>
      <c r="L10" s="26"/>
      <c r="M10" s="28"/>
      <c r="N10" s="36">
        <f t="shared" si="0"/>
        <v>20203.45</v>
      </c>
      <c r="O10" s="27">
        <f>+N10/N33</f>
        <v>0.006068075818712833</v>
      </c>
    </row>
    <row r="11" spans="1:15" ht="12.75">
      <c r="A11" s="22" t="s">
        <v>17</v>
      </c>
      <c r="B11" s="26"/>
      <c r="C11" s="26">
        <v>101337.5</v>
      </c>
      <c r="D11" s="26">
        <v>58881.3</v>
      </c>
      <c r="E11" s="26">
        <v>60870.07</v>
      </c>
      <c r="F11" s="35">
        <v>373471.62</v>
      </c>
      <c r="G11" s="35">
        <v>0</v>
      </c>
      <c r="H11" s="26"/>
      <c r="I11" s="26">
        <v>16337.5</v>
      </c>
      <c r="J11" s="26">
        <f>302425.81+280319.23+38624.3</f>
        <v>621369.3400000001</v>
      </c>
      <c r="K11" s="26"/>
      <c r="L11" s="26">
        <f>24961.25+72158.99+4200.97+9222.03</f>
        <v>110543.24</v>
      </c>
      <c r="M11" s="26">
        <v>194152.93</v>
      </c>
      <c r="N11" s="36">
        <f t="shared" si="0"/>
        <v>1376744.7</v>
      </c>
      <c r="O11" s="27"/>
    </row>
    <row r="12" spans="1:15" ht="12.75">
      <c r="A12" s="22" t="s">
        <v>19</v>
      </c>
      <c r="B12" s="26"/>
      <c r="C12" s="26"/>
      <c r="D12" s="26"/>
      <c r="E12" s="26"/>
      <c r="F12" s="35"/>
      <c r="G12" s="35">
        <v>0</v>
      </c>
      <c r="H12" s="26"/>
      <c r="I12" s="26"/>
      <c r="J12" s="26">
        <f>16272.87+41398.28</f>
        <v>57671.15</v>
      </c>
      <c r="K12" s="26">
        <v>6514</v>
      </c>
      <c r="L12" s="26">
        <v>346686.17</v>
      </c>
      <c r="M12" s="26"/>
      <c r="N12" s="36">
        <f t="shared" si="0"/>
        <v>410871.32</v>
      </c>
      <c r="O12" s="27">
        <f>+N12/N33</f>
        <v>0.12340458295462518</v>
      </c>
    </row>
    <row r="13" spans="1:15" ht="12.75">
      <c r="A13" s="22" t="s">
        <v>3</v>
      </c>
      <c r="B13" s="26">
        <v>90188.01</v>
      </c>
      <c r="C13" s="26">
        <v>693717.01</v>
      </c>
      <c r="D13" s="26">
        <v>12000</v>
      </c>
      <c r="E13" s="26"/>
      <c r="F13" s="35">
        <v>14115.84</v>
      </c>
      <c r="G13" s="35">
        <f>19130.28+35971.36</f>
        <v>55101.64</v>
      </c>
      <c r="H13" s="26">
        <v>91669.42</v>
      </c>
      <c r="I13" s="26">
        <v>20938.42</v>
      </c>
      <c r="J13" s="26">
        <f>68038.95+114647+1730+10400+7128.02</f>
        <v>201943.97</v>
      </c>
      <c r="K13" s="26">
        <f>656030.21+590031.92+2400+4350+112.5+1600+8667+190122.14+18787.39+19625.39</f>
        <v>1491726.5499999998</v>
      </c>
      <c r="L13" s="26">
        <f>317865.83+318846.2+17950+15696.8</f>
        <v>670358.8300000001</v>
      </c>
      <c r="M13" s="26">
        <v>485690.81</v>
      </c>
      <c r="N13" s="36">
        <f t="shared" si="0"/>
        <v>3031545.48</v>
      </c>
      <c r="O13" s="27"/>
    </row>
    <row r="14" spans="1:15" ht="12.75">
      <c r="A14" s="22" t="s">
        <v>26</v>
      </c>
      <c r="B14" s="26">
        <v>8207.29</v>
      </c>
      <c r="C14" s="26">
        <v>4413.28</v>
      </c>
      <c r="D14" s="26">
        <v>4083.01</v>
      </c>
      <c r="E14" s="26">
        <v>4558.97</v>
      </c>
      <c r="F14" s="35">
        <v>3798.7</v>
      </c>
      <c r="G14" s="35">
        <f>49+1343.89+160.98+40+901.05+1624.97</f>
        <v>4119.89</v>
      </c>
      <c r="H14" s="26">
        <v>4815.18</v>
      </c>
      <c r="I14" s="26">
        <f>888+1352.47+1363.04+49+10.21+901.05+352.55+1547.47+1872.7+75</f>
        <v>8411.490000000002</v>
      </c>
      <c r="J14" s="26">
        <v>2746.2</v>
      </c>
      <c r="K14" s="26">
        <v>4906.74</v>
      </c>
      <c r="L14" s="26">
        <v>1540.81</v>
      </c>
      <c r="M14" s="26">
        <f>49+107.55</f>
        <v>156.55</v>
      </c>
      <c r="N14" s="36">
        <f t="shared" si="0"/>
        <v>35054.530000000006</v>
      </c>
      <c r="O14" s="27">
        <f>+N14/N33</f>
        <v>0.010528575358631501</v>
      </c>
    </row>
    <row r="15" spans="1:15" ht="12.75">
      <c r="A15" s="22" t="s">
        <v>21</v>
      </c>
      <c r="B15" s="26"/>
      <c r="C15" s="26"/>
      <c r="D15" s="26"/>
      <c r="E15" s="26"/>
      <c r="F15" s="35"/>
      <c r="G15" s="35">
        <v>0</v>
      </c>
      <c r="H15" s="26"/>
      <c r="I15" s="26"/>
      <c r="J15" s="26"/>
      <c r="K15" s="26"/>
      <c r="L15" s="26">
        <v>22554</v>
      </c>
      <c r="M15" s="26"/>
      <c r="N15" s="36">
        <f t="shared" si="0"/>
        <v>22554</v>
      </c>
      <c r="O15" s="27">
        <f>+N15/N33</f>
        <v>0.0067740599756600595</v>
      </c>
    </row>
    <row r="16" spans="1:15" ht="12.75">
      <c r="A16" s="22" t="s">
        <v>6</v>
      </c>
      <c r="B16" s="26">
        <v>46576.36</v>
      </c>
      <c r="C16" s="26">
        <v>18531.99</v>
      </c>
      <c r="D16" s="26">
        <v>54903.19</v>
      </c>
      <c r="E16" s="26">
        <v>36338.27</v>
      </c>
      <c r="F16" s="35">
        <v>17439.06</v>
      </c>
      <c r="G16" s="35">
        <v>30050.97</v>
      </c>
      <c r="H16" s="26">
        <v>43927.46</v>
      </c>
      <c r="I16" s="26">
        <v>21471.54</v>
      </c>
      <c r="J16" s="26">
        <v>34000.86</v>
      </c>
      <c r="K16" s="26">
        <v>31566.42</v>
      </c>
      <c r="L16" s="26"/>
      <c r="M16" s="26"/>
      <c r="N16" s="36">
        <f t="shared" si="0"/>
        <v>214794.58000000002</v>
      </c>
      <c r="O16" s="27">
        <f>+N16/N33</f>
        <v>0.06451322902220062</v>
      </c>
    </row>
    <row r="17" spans="1:15" ht="12.75">
      <c r="A17" s="22" t="s">
        <v>11</v>
      </c>
      <c r="B17" s="26">
        <v>6203.43</v>
      </c>
      <c r="C17" s="26">
        <v>2851.81</v>
      </c>
      <c r="D17" s="26">
        <v>3330.86</v>
      </c>
      <c r="E17" s="26">
        <v>2206.82</v>
      </c>
      <c r="F17" s="35">
        <v>750</v>
      </c>
      <c r="G17" s="35">
        <f>500+250</f>
        <v>750</v>
      </c>
      <c r="H17" s="26">
        <v>11019</v>
      </c>
      <c r="I17" s="26">
        <f>912.5+1174.02</f>
        <v>2086.52</v>
      </c>
      <c r="J17" s="26">
        <v>5500</v>
      </c>
      <c r="K17" s="26">
        <v>1000</v>
      </c>
      <c r="L17" s="29"/>
      <c r="M17" s="26">
        <v>1650</v>
      </c>
      <c r="N17" s="36">
        <f t="shared" si="0"/>
        <v>24962.34</v>
      </c>
      <c r="O17" s="27">
        <f>+N17/N33</f>
        <v>0.007497401272183121</v>
      </c>
    </row>
    <row r="18" spans="1:15" ht="12.75">
      <c r="A18" s="22" t="s">
        <v>9</v>
      </c>
      <c r="B18" s="26"/>
      <c r="C18" s="26">
        <v>16711.2</v>
      </c>
      <c r="D18" s="26">
        <v>17481.2</v>
      </c>
      <c r="E18" s="26">
        <v>16790.23</v>
      </c>
      <c r="F18" s="35">
        <v>17526.09</v>
      </c>
      <c r="G18" s="35">
        <v>17375.69</v>
      </c>
      <c r="H18" s="26">
        <v>17068.43</v>
      </c>
      <c r="I18" s="26">
        <v>17222.77</v>
      </c>
      <c r="J18" s="26">
        <v>15960.65</v>
      </c>
      <c r="K18" s="26">
        <v>16075.96</v>
      </c>
      <c r="L18" s="26">
        <v>24628.4</v>
      </c>
      <c r="M18" s="26">
        <v>23966.35</v>
      </c>
      <c r="N18" s="36">
        <f t="shared" si="0"/>
        <v>166614.57</v>
      </c>
      <c r="O18" s="27">
        <f>+N18/N33</f>
        <v>0.05004243548810904</v>
      </c>
    </row>
    <row r="19" spans="1:15" ht="12.75">
      <c r="A19" s="22" t="s">
        <v>4</v>
      </c>
      <c r="B19" s="26">
        <v>42513.56</v>
      </c>
      <c r="C19" s="26">
        <v>57880.63</v>
      </c>
      <c r="D19" s="26">
        <v>69758.13</v>
      </c>
      <c r="E19" s="26">
        <v>70268.31</v>
      </c>
      <c r="F19" s="35">
        <v>84738.51</v>
      </c>
      <c r="G19" s="35">
        <v>35996.86</v>
      </c>
      <c r="H19" s="26">
        <v>87173.31</v>
      </c>
      <c r="I19" s="26">
        <v>62961.94</v>
      </c>
      <c r="J19" s="26">
        <v>91925.52</v>
      </c>
      <c r="K19" s="26">
        <v>81124.58</v>
      </c>
      <c r="L19" s="26">
        <v>4087.32</v>
      </c>
      <c r="M19" s="26"/>
      <c r="N19" s="36">
        <f t="shared" si="0"/>
        <v>518276.35000000003</v>
      </c>
      <c r="O19" s="27">
        <f>+N19/N33</f>
        <v>0.15566352216308346</v>
      </c>
    </row>
    <row r="20" spans="1:15" ht="12.75">
      <c r="A20" s="22" t="s">
        <v>49</v>
      </c>
      <c r="B20" s="26"/>
      <c r="C20" s="26"/>
      <c r="D20" s="26"/>
      <c r="E20" s="26">
        <v>10222</v>
      </c>
      <c r="F20" s="35"/>
      <c r="G20" s="35"/>
      <c r="H20" s="26"/>
      <c r="I20" s="26"/>
      <c r="J20" s="26"/>
      <c r="K20" s="26"/>
      <c r="L20" s="26"/>
      <c r="M20" s="26"/>
      <c r="N20" s="36">
        <f t="shared" si="0"/>
        <v>10222</v>
      </c>
      <c r="O20" s="27">
        <f>+N20/N33</f>
        <v>0.003070162324696157</v>
      </c>
    </row>
    <row r="21" spans="1:15" ht="12.75">
      <c r="A21" s="22" t="s">
        <v>15</v>
      </c>
      <c r="B21" s="26"/>
      <c r="C21" s="26"/>
      <c r="D21" s="26"/>
      <c r="E21" s="26">
        <v>286</v>
      </c>
      <c r="F21" s="35">
        <v>3307.3</v>
      </c>
      <c r="G21" s="35"/>
      <c r="H21" s="26"/>
      <c r="I21" s="26"/>
      <c r="J21" s="26"/>
      <c r="K21" s="26">
        <v>3509.54</v>
      </c>
      <c r="L21" s="26">
        <v>219660</v>
      </c>
      <c r="M21" s="26">
        <v>26635</v>
      </c>
      <c r="N21" s="36">
        <f t="shared" si="0"/>
        <v>253397.84</v>
      </c>
      <c r="O21" s="27">
        <f>+N21/N33</f>
        <v>0.07610766009855066</v>
      </c>
    </row>
    <row r="22" spans="1:15" ht="12.75">
      <c r="A22" s="22" t="s">
        <v>7</v>
      </c>
      <c r="B22" s="26">
        <v>32373.54</v>
      </c>
      <c r="C22" s="26">
        <v>14081.78</v>
      </c>
      <c r="D22" s="26">
        <v>24426.33</v>
      </c>
      <c r="E22" s="26">
        <v>27390.14</v>
      </c>
      <c r="F22" s="35">
        <v>21280.42</v>
      </c>
      <c r="G22" s="35">
        <v>14440.84</v>
      </c>
      <c r="H22" s="26">
        <v>30412.75</v>
      </c>
      <c r="I22" s="26">
        <v>38897.92</v>
      </c>
      <c r="J22" s="26">
        <v>28465.55</v>
      </c>
      <c r="K22" s="26">
        <v>58514.22</v>
      </c>
      <c r="L22" s="26">
        <v>57542.03</v>
      </c>
      <c r="M22" s="26"/>
      <c r="N22" s="36">
        <f t="shared" si="0"/>
        <v>276943.87</v>
      </c>
      <c r="O22" s="27">
        <f>+N22/N33</f>
        <v>0.0831796747925602</v>
      </c>
    </row>
    <row r="23" spans="1:15" ht="12.75">
      <c r="A23" s="22" t="s">
        <v>20</v>
      </c>
      <c r="B23" s="26">
        <v>3229.77</v>
      </c>
      <c r="C23" s="26"/>
      <c r="D23" s="26">
        <v>1446</v>
      </c>
      <c r="E23" s="26"/>
      <c r="F23" s="35">
        <v>964</v>
      </c>
      <c r="G23" s="35">
        <f>12850+3511</f>
        <v>16361</v>
      </c>
      <c r="H23" s="26"/>
      <c r="I23" s="26">
        <v>3830.31</v>
      </c>
      <c r="J23" s="26">
        <v>18469.44</v>
      </c>
      <c r="K23" s="26">
        <f>2500+46493.71+11800</f>
        <v>60793.71</v>
      </c>
      <c r="L23" s="26">
        <f>5510+2575</f>
        <v>8085</v>
      </c>
      <c r="M23" s="26">
        <f>12487.49+10910.04+2800</f>
        <v>26197.53</v>
      </c>
      <c r="N23" s="36">
        <f t="shared" si="0"/>
        <v>134700.99</v>
      </c>
      <c r="O23" s="27">
        <f>+N23/N33</f>
        <v>0.040457239737553684</v>
      </c>
    </row>
    <row r="24" spans="1:15" ht="12.75">
      <c r="A24" s="22" t="s">
        <v>28</v>
      </c>
      <c r="B24" s="26">
        <v>2846.19</v>
      </c>
      <c r="C24" s="26">
        <v>3654.9</v>
      </c>
      <c r="D24" s="26">
        <v>32668.9</v>
      </c>
      <c r="E24" s="26">
        <v>11530.01</v>
      </c>
      <c r="F24" s="35">
        <v>2110.84</v>
      </c>
      <c r="G24" s="35">
        <v>6301.2</v>
      </c>
      <c r="H24" s="26">
        <v>1745.3</v>
      </c>
      <c r="I24" s="26">
        <v>21771.23</v>
      </c>
      <c r="J24" s="26">
        <v>9203.88</v>
      </c>
      <c r="K24" s="26">
        <v>8132.44</v>
      </c>
      <c r="L24" s="26">
        <v>6086.43</v>
      </c>
      <c r="M24" s="26">
        <v>0</v>
      </c>
      <c r="N24" s="36">
        <f t="shared" si="0"/>
        <v>66881.33</v>
      </c>
      <c r="O24" s="27">
        <f>+N24/N33</f>
        <v>0.020087706866715987</v>
      </c>
    </row>
    <row r="25" spans="1:15" ht="12.75">
      <c r="A25" s="22" t="s">
        <v>8</v>
      </c>
      <c r="B25" s="26">
        <v>577.72</v>
      </c>
      <c r="C25" s="26">
        <v>883.36</v>
      </c>
      <c r="D25" s="26">
        <v>1561.89</v>
      </c>
      <c r="E25" s="26">
        <v>4410.03</v>
      </c>
      <c r="F25" s="35">
        <v>6577.27</v>
      </c>
      <c r="G25" s="35">
        <v>6207.71</v>
      </c>
      <c r="H25" s="26">
        <v>27207.37</v>
      </c>
      <c r="I25" s="26"/>
      <c r="J25" s="26"/>
      <c r="K25" s="26"/>
      <c r="L25" s="26"/>
      <c r="M25" s="26"/>
      <c r="N25" s="36">
        <f t="shared" si="0"/>
        <v>44402.38</v>
      </c>
      <c r="O25" s="27">
        <f>+N25/N33</f>
        <v>0.013336188045670333</v>
      </c>
    </row>
    <row r="26" spans="1:15" ht="12.75">
      <c r="A26" s="22" t="s">
        <v>44</v>
      </c>
      <c r="B26" s="26">
        <v>20000</v>
      </c>
      <c r="C26" s="26"/>
      <c r="D26" s="26"/>
      <c r="E26" s="26"/>
      <c r="F26" s="35"/>
      <c r="G26" s="35">
        <v>20000</v>
      </c>
      <c r="H26" s="26"/>
      <c r="I26" s="26"/>
      <c r="J26" s="26"/>
      <c r="K26" s="26"/>
      <c r="L26" s="26"/>
      <c r="M26" s="26"/>
      <c r="N26" s="36">
        <f t="shared" si="0"/>
        <v>20000</v>
      </c>
      <c r="O26" s="27">
        <f>+N26/N33</f>
        <v>0.006006969917229812</v>
      </c>
    </row>
    <row r="27" spans="1:15" ht="12.75">
      <c r="A27" s="22" t="s">
        <v>12</v>
      </c>
      <c r="B27" s="26">
        <v>3585.59</v>
      </c>
      <c r="C27" s="26">
        <v>5200.72</v>
      </c>
      <c r="D27" s="26">
        <v>2587.55</v>
      </c>
      <c r="E27" s="26">
        <v>5376.3</v>
      </c>
      <c r="F27" s="35">
        <v>2485.5</v>
      </c>
      <c r="G27" s="35">
        <v>1191.99</v>
      </c>
      <c r="H27" s="26">
        <v>6186.45</v>
      </c>
      <c r="I27" s="26">
        <v>4531.5</v>
      </c>
      <c r="J27" s="26">
        <v>3667.91</v>
      </c>
      <c r="K27" s="26">
        <v>5135.21</v>
      </c>
      <c r="L27" s="26">
        <v>4123.35</v>
      </c>
      <c r="M27" s="26"/>
      <c r="N27" s="36">
        <f t="shared" si="0"/>
        <v>32698.21</v>
      </c>
      <c r="O27" s="27">
        <f>+N27/N33</f>
        <v>0.009820858190863152</v>
      </c>
    </row>
    <row r="28" spans="1:15" ht="12.75">
      <c r="A28" s="22" t="s">
        <v>55</v>
      </c>
      <c r="B28" s="26"/>
      <c r="C28" s="26">
        <v>47522.49</v>
      </c>
      <c r="D28" s="26"/>
      <c r="E28" s="26"/>
      <c r="F28" s="35"/>
      <c r="G28" s="35"/>
      <c r="H28" s="26"/>
      <c r="I28" s="26"/>
      <c r="J28" s="26"/>
      <c r="K28" s="26"/>
      <c r="L28" s="26"/>
      <c r="M28" s="26"/>
      <c r="N28" s="36"/>
      <c r="O28" s="27"/>
    </row>
    <row r="29" spans="1:15" ht="12.75">
      <c r="A29" s="22" t="s">
        <v>5</v>
      </c>
      <c r="B29" s="26">
        <v>55267.15</v>
      </c>
      <c r="C29" s="26">
        <v>52509.81</v>
      </c>
      <c r="D29" s="26">
        <v>55014.97</v>
      </c>
      <c r="E29" s="26">
        <v>57605.2</v>
      </c>
      <c r="F29" s="35">
        <v>55298.14</v>
      </c>
      <c r="G29" s="35">
        <v>49111.21</v>
      </c>
      <c r="H29" s="26">
        <v>52449.34</v>
      </c>
      <c r="I29" s="26">
        <f>1779.53+1174.02+610.99+39946.29+1251.73+3045.2+2103.92+4300</f>
        <v>54211.68</v>
      </c>
      <c r="J29" s="26">
        <f>98.53+642.58+2184.54+56274+1449.34+647.61+3954.52+945.64+4300</f>
        <v>70496.76</v>
      </c>
      <c r="K29" s="26">
        <f>540.88+611.83+51944.86+98.53+656.7+670.56+4253.99+2120.54+4300</f>
        <v>65197.88999999999</v>
      </c>
      <c r="L29" s="26">
        <v>4300</v>
      </c>
      <c r="M29" s="26">
        <v>61189.33</v>
      </c>
      <c r="N29" s="36">
        <f t="shared" si="0"/>
        <v>469859.55000000005</v>
      </c>
      <c r="O29" s="27">
        <f>+N29/N33</f>
        <v>0.14112160910865687</v>
      </c>
    </row>
    <row r="30" spans="1:15" ht="12.75">
      <c r="A30" s="22" t="s">
        <v>13</v>
      </c>
      <c r="B30" s="26">
        <v>53185.36</v>
      </c>
      <c r="C30" s="26">
        <v>57588.55</v>
      </c>
      <c r="D30" s="26">
        <v>54287.22</v>
      </c>
      <c r="E30" s="26">
        <v>61379.58</v>
      </c>
      <c r="F30" s="35">
        <v>61783.68</v>
      </c>
      <c r="G30" s="35">
        <v>62195.52</v>
      </c>
      <c r="H30" s="26">
        <v>57546.61</v>
      </c>
      <c r="I30" s="26">
        <v>63652.48</v>
      </c>
      <c r="J30" s="26">
        <v>90045.31</v>
      </c>
      <c r="K30" s="26">
        <v>80522.27</v>
      </c>
      <c r="L30" s="26">
        <v>29342.63</v>
      </c>
      <c r="M30" s="26">
        <v>25131.39</v>
      </c>
      <c r="N30" s="36">
        <f t="shared" si="0"/>
        <v>531599.47</v>
      </c>
      <c r="O30" s="27">
        <f>+N30/N33</f>
        <v>0.1596651012152656</v>
      </c>
    </row>
    <row r="31" spans="1:15" ht="13.5" thickBot="1">
      <c r="A31" s="22"/>
      <c r="B31" s="30">
        <f>SUM(B7:B30)</f>
        <v>376916.47000000003</v>
      </c>
      <c r="C31" s="30">
        <f>SUM(C7:C30)</f>
        <v>1079602.53</v>
      </c>
      <c r="D31" s="30">
        <f>SUM(D7:D30)</f>
        <v>394030.55000000005</v>
      </c>
      <c r="E31" s="30">
        <f>SUM(E7:E30)</f>
        <v>371548.48</v>
      </c>
      <c r="F31" s="30">
        <f>SUM(F7:F30)</f>
        <v>666821.9700000001</v>
      </c>
      <c r="G31" s="30">
        <f aca="true" t="shared" si="1" ref="G31:M31">SUM(G7:G30)</f>
        <v>349399.22000000003</v>
      </c>
      <c r="H31" s="30">
        <f t="shared" si="1"/>
        <v>442353.12</v>
      </c>
      <c r="I31" s="30">
        <f t="shared" si="1"/>
        <v>339337.80000000005</v>
      </c>
      <c r="J31" s="30">
        <f t="shared" si="1"/>
        <v>1253366.5399999998</v>
      </c>
      <c r="K31" s="30">
        <f t="shared" si="1"/>
        <v>1937564.5299999996</v>
      </c>
      <c r="L31" s="30">
        <f t="shared" si="1"/>
        <v>1516060.31</v>
      </c>
      <c r="M31" s="30">
        <f t="shared" si="1"/>
        <v>861303.86</v>
      </c>
      <c r="N31" s="37">
        <f>SUM(N7:N30)</f>
        <v>7737755.83</v>
      </c>
      <c r="O31" s="31">
        <f>SUM(O7:O30)</f>
        <v>1.0000000000000002</v>
      </c>
    </row>
    <row r="32" spans="7:15" ht="13.5" thickTop="1">
      <c r="G32" s="35"/>
      <c r="H32" s="32"/>
      <c r="I32" s="32"/>
      <c r="J32" s="32"/>
      <c r="K32" s="32"/>
      <c r="L32" s="32"/>
      <c r="M32" s="32"/>
      <c r="N32" s="32"/>
      <c r="O32" s="32"/>
    </row>
    <row r="33" spans="8:15" ht="13.5">
      <c r="H33" s="32"/>
      <c r="I33" s="32"/>
      <c r="J33" s="32"/>
      <c r="K33" s="33"/>
      <c r="L33" s="32"/>
      <c r="M33" s="32"/>
      <c r="N33" s="34">
        <f>+N31-N13-N11</f>
        <v>3329465.6499999994</v>
      </c>
      <c r="O33" s="32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25</v>
      </c>
    </row>
    <row r="4" ht="15">
      <c r="A4" s="3"/>
    </row>
    <row r="5" spans="1:3" ht="15">
      <c r="A5" s="3"/>
      <c r="C5" s="17" t="s">
        <v>23</v>
      </c>
    </row>
    <row r="6" spans="1:3" ht="15.75">
      <c r="A6" s="3"/>
      <c r="B6" s="3"/>
      <c r="C6" s="18" t="s">
        <v>22</v>
      </c>
    </row>
    <row r="7" spans="1:3" ht="15">
      <c r="A7" s="3" t="s">
        <v>16</v>
      </c>
      <c r="B7" s="4"/>
      <c r="C7" s="7"/>
    </row>
    <row r="8" spans="1:3" ht="15">
      <c r="A8" s="3" t="s">
        <v>10</v>
      </c>
      <c r="B8" s="4">
        <v>1900</v>
      </c>
      <c r="C8" s="7">
        <f>+B8/B26</f>
        <v>0.0015159172830638994</v>
      </c>
    </row>
    <row r="9" spans="1:3" ht="15">
      <c r="A9" s="3" t="s">
        <v>17</v>
      </c>
      <c r="B9" s="4">
        <f>302425.81+280319.23+38624.3</f>
        <v>621369.3400000001</v>
      </c>
      <c r="C9" s="7">
        <f>+B9/B26</f>
        <v>0.495760274564215</v>
      </c>
    </row>
    <row r="10" spans="1:3" ht="15">
      <c r="A10" s="3" t="s">
        <v>19</v>
      </c>
      <c r="B10" s="4">
        <f>16272.87+41398.28</f>
        <v>57671.15</v>
      </c>
      <c r="C10" s="7">
        <f>+B10/B26</f>
        <v>0.04601299632587927</v>
      </c>
    </row>
    <row r="11" spans="1:3" ht="15">
      <c r="A11" s="3" t="s">
        <v>3</v>
      </c>
      <c r="B11" s="4">
        <f>68038.95+114647+1730+10400+7128.02</f>
        <v>201943.97</v>
      </c>
      <c r="C11" s="7">
        <f>+B11/B26</f>
        <v>0.16112123912291454</v>
      </c>
    </row>
    <row r="12" spans="1:3" ht="15">
      <c r="A12" s="3" t="s">
        <v>26</v>
      </c>
      <c r="B12" s="4">
        <v>2746.2</v>
      </c>
      <c r="C12" s="7">
        <f>+B12/B26</f>
        <v>0.0021910589698684634</v>
      </c>
    </row>
    <row r="13" spans="1:3" ht="15">
      <c r="A13" s="3" t="s">
        <v>21</v>
      </c>
      <c r="B13" s="4"/>
      <c r="C13" s="7"/>
    </row>
    <row r="14" spans="1:3" ht="15">
      <c r="A14" s="3" t="s">
        <v>6</v>
      </c>
      <c r="B14" s="4">
        <v>34000.86</v>
      </c>
      <c r="C14" s="7">
        <f>+B14/B26</f>
        <v>0.02712762700686106</v>
      </c>
    </row>
    <row r="15" spans="1:3" ht="15">
      <c r="A15" s="3" t="s">
        <v>11</v>
      </c>
      <c r="B15" s="4">
        <v>5500</v>
      </c>
      <c r="C15" s="7">
        <f>+B15/B26</f>
        <v>0.004388181608869183</v>
      </c>
    </row>
    <row r="16" spans="1:3" ht="15">
      <c r="A16" s="3" t="s">
        <v>9</v>
      </c>
      <c r="B16" s="4">
        <v>15960.65</v>
      </c>
      <c r="C16" s="7">
        <f>+B16/B26</f>
        <v>0.012734223781017804</v>
      </c>
    </row>
    <row r="17" spans="1:3" ht="15">
      <c r="A17" s="3" t="s">
        <v>4</v>
      </c>
      <c r="B17" s="4">
        <v>91925.52</v>
      </c>
      <c r="C17" s="7">
        <f>+B17/B26</f>
        <v>0.07334288659086113</v>
      </c>
    </row>
    <row r="18" spans="1:3" ht="15">
      <c r="A18" s="3" t="s">
        <v>15</v>
      </c>
      <c r="B18" s="4"/>
      <c r="C18" s="7"/>
    </row>
    <row r="19" spans="1:3" ht="15">
      <c r="A19" s="3" t="s">
        <v>7</v>
      </c>
      <c r="B19" s="4">
        <v>28465.55</v>
      </c>
      <c r="C19" s="7"/>
    </row>
    <row r="20" spans="1:3" ht="15">
      <c r="A20" s="3" t="s">
        <v>20</v>
      </c>
      <c r="B20" s="4">
        <v>18469.44</v>
      </c>
      <c r="C20" s="7">
        <f>+B20/B26</f>
        <v>0.014735864897111425</v>
      </c>
    </row>
    <row r="21" spans="1:3" ht="15">
      <c r="A21" s="3" t="s">
        <v>28</v>
      </c>
      <c r="B21" s="4">
        <v>9203.88</v>
      </c>
      <c r="C21" s="7">
        <f>+B21/B26</f>
        <v>0.00734332671749798</v>
      </c>
    </row>
    <row r="22" spans="1:3" ht="15">
      <c r="A22" s="3" t="s">
        <v>8</v>
      </c>
      <c r="B22" s="4"/>
      <c r="C22" s="7"/>
    </row>
    <row r="23" spans="1:3" ht="15">
      <c r="A23" s="3" t="s">
        <v>12</v>
      </c>
      <c r="B23" s="4">
        <v>3667.91</v>
      </c>
      <c r="C23" s="7">
        <f>+B23/B26</f>
        <v>0.0029264464009067935</v>
      </c>
    </row>
    <row r="24" spans="1:3" ht="15">
      <c r="A24" s="3" t="s">
        <v>5</v>
      </c>
      <c r="B24" s="4">
        <f>98.53+642.58+2184.54+56274+1449.34+647.61+3954.52+945.64+4300</f>
        <v>70496.76</v>
      </c>
      <c r="C24" s="7">
        <f>+B24/B26</f>
        <v>0.05624592467579357</v>
      </c>
    </row>
    <row r="25" spans="1:3" ht="15">
      <c r="A25" s="3" t="s">
        <v>13</v>
      </c>
      <c r="B25" s="23">
        <v>90045.31</v>
      </c>
      <c r="C25" s="7">
        <f>+B25/B26</f>
        <v>0.07184275878307715</v>
      </c>
    </row>
    <row r="26" spans="2:3" ht="16.5" thickBot="1">
      <c r="B26" s="5">
        <f>SUM(B7:B25)</f>
        <v>1253366.5399999998</v>
      </c>
      <c r="C26" s="8">
        <f>SUM(C7:C25)</f>
        <v>0.9772887267279374</v>
      </c>
    </row>
    <row r="27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24</v>
      </c>
    </row>
    <row r="4" ht="15">
      <c r="A4" s="3"/>
    </row>
    <row r="5" spans="1:3" ht="15">
      <c r="A5" s="3"/>
      <c r="C5" s="17" t="s">
        <v>23</v>
      </c>
    </row>
    <row r="6" spans="1:3" ht="15.75">
      <c r="A6" s="3"/>
      <c r="B6" s="3"/>
      <c r="C6" s="18" t="s">
        <v>22</v>
      </c>
    </row>
    <row r="7" spans="1:3" ht="15">
      <c r="A7" s="3" t="s">
        <v>16</v>
      </c>
      <c r="B7" s="4"/>
      <c r="C7" s="7"/>
    </row>
    <row r="8" spans="1:3" ht="15">
      <c r="A8" s="3" t="s">
        <v>10</v>
      </c>
      <c r="B8" s="4">
        <v>3525</v>
      </c>
      <c r="C8" s="7">
        <f>+B8/B27</f>
        <v>0.0018192942456476539</v>
      </c>
    </row>
    <row r="9" spans="1:3" ht="15">
      <c r="A9" s="3" t="s">
        <v>41</v>
      </c>
      <c r="B9" s="4">
        <v>19320</v>
      </c>
      <c r="C9" s="7">
        <f>+B9/B27</f>
        <v>0.009971280801677354</v>
      </c>
    </row>
    <row r="10" spans="1:3" ht="15">
      <c r="A10" s="3" t="s">
        <v>17</v>
      </c>
      <c r="B10" s="4"/>
      <c r="C10" s="7"/>
    </row>
    <row r="11" spans="1:3" ht="15">
      <c r="A11" s="3" t="s">
        <v>19</v>
      </c>
      <c r="B11" s="4">
        <v>6514</v>
      </c>
      <c r="C11" s="7">
        <f>+B11/B27</f>
        <v>0.003361952543588317</v>
      </c>
    </row>
    <row r="12" spans="1:3" ht="15">
      <c r="A12" s="3" t="s">
        <v>3</v>
      </c>
      <c r="B12" s="4">
        <f>656030.21+590031.92+2400+4350+112.5+1600+8667+190122.14+18787.39+19625.39</f>
        <v>1491726.5499999998</v>
      </c>
      <c r="C12" s="7">
        <f>+B12/B27</f>
        <v>0.7698977385800927</v>
      </c>
    </row>
    <row r="13" spans="1:3" ht="15">
      <c r="A13" s="3" t="s">
        <v>21</v>
      </c>
      <c r="B13" s="4"/>
      <c r="C13" s="7"/>
    </row>
    <row r="14" spans="1:3" ht="15">
      <c r="A14" s="3" t="s">
        <v>26</v>
      </c>
      <c r="B14" s="4">
        <v>4906.74</v>
      </c>
      <c r="C14" s="7">
        <f>+B14/B27</f>
        <v>0.00253242662323097</v>
      </c>
    </row>
    <row r="15" spans="1:3" ht="15">
      <c r="A15" s="3" t="s">
        <v>6</v>
      </c>
      <c r="B15" s="4">
        <v>31566.42</v>
      </c>
      <c r="C15" s="7">
        <f>+B15/B27</f>
        <v>0.01629180319480766</v>
      </c>
    </row>
    <row r="16" spans="1:3" ht="15">
      <c r="A16" s="3" t="s">
        <v>11</v>
      </c>
      <c r="B16" s="4">
        <v>1000</v>
      </c>
      <c r="C16" s="7">
        <f>+B16/B27</f>
        <v>0.0005161118427369231</v>
      </c>
    </row>
    <row r="17" spans="1:3" ht="15">
      <c r="A17" s="3" t="s">
        <v>9</v>
      </c>
      <c r="B17" s="4">
        <v>16075.96</v>
      </c>
      <c r="C17" s="7">
        <f>+B17/B27</f>
        <v>0.008296993339365065</v>
      </c>
    </row>
    <row r="18" spans="1:3" ht="15">
      <c r="A18" s="3" t="s">
        <v>4</v>
      </c>
      <c r="B18" s="4">
        <v>81124.58</v>
      </c>
      <c r="C18" s="7">
        <f>+B18/B27</f>
        <v>0.04186935647505893</v>
      </c>
    </row>
    <row r="19" spans="1:3" ht="15">
      <c r="A19" s="3" t="s">
        <v>15</v>
      </c>
      <c r="B19" s="4">
        <v>3509.54</v>
      </c>
      <c r="C19" s="7">
        <f>+B19/B27</f>
        <v>0.001811315156558941</v>
      </c>
    </row>
    <row r="20" spans="1:3" ht="15">
      <c r="A20" s="3" t="s">
        <v>7</v>
      </c>
      <c r="B20" s="4">
        <v>58514.22</v>
      </c>
      <c r="C20" s="7">
        <f>+B20/B27</f>
        <v>0.030199881910513718</v>
      </c>
    </row>
    <row r="21" spans="1:3" ht="15">
      <c r="A21" s="3" t="s">
        <v>20</v>
      </c>
      <c r="B21" s="4">
        <f>2500+46493.71+11800</f>
        <v>60793.71</v>
      </c>
      <c r="C21" s="7">
        <f>+B21/B27</f>
        <v>0.03137635369491411</v>
      </c>
    </row>
    <row r="22" spans="1:3" ht="15">
      <c r="A22" s="3" t="s">
        <v>28</v>
      </c>
      <c r="B22" s="4">
        <v>8132.44</v>
      </c>
      <c r="C22" s="7">
        <f>+B22/B27</f>
        <v>0.0041972485943474625</v>
      </c>
    </row>
    <row r="23" spans="1:3" ht="15">
      <c r="A23" s="3" t="s">
        <v>8</v>
      </c>
      <c r="B23" s="4"/>
      <c r="C23" s="7"/>
    </row>
    <row r="24" spans="1:3" ht="15">
      <c r="A24" s="3" t="s">
        <v>12</v>
      </c>
      <c r="B24" s="4">
        <v>5135.21</v>
      </c>
      <c r="C24" s="7">
        <f>+B24/B27</f>
        <v>0.0026503426959410747</v>
      </c>
    </row>
    <row r="25" spans="1:3" ht="15">
      <c r="A25" s="3" t="s">
        <v>5</v>
      </c>
      <c r="B25" s="4">
        <f>540.88+611.83+51944.86+98.53+656.7+670.56+4253.99+2120.54+4300</f>
        <v>65197.88999999999</v>
      </c>
      <c r="C25" s="7">
        <f>+B25/B27</f>
        <v>0.0336494031504592</v>
      </c>
    </row>
    <row r="26" spans="1:3" ht="15">
      <c r="A26" s="3" t="s">
        <v>13</v>
      </c>
      <c r="B26" s="4">
        <v>80522.27</v>
      </c>
      <c r="C26" s="7">
        <f>+B26/B27</f>
        <v>0.04155849715106006</v>
      </c>
    </row>
    <row r="27" spans="2:3" ht="16.5" thickBot="1">
      <c r="B27" s="5">
        <f>SUM(B7:B26)</f>
        <v>1937564.5299999996</v>
      </c>
      <c r="C27" s="8">
        <f>SUM(C7:C26)</f>
        <v>1</v>
      </c>
    </row>
    <row r="28" ht="13.5" thickTop="1"/>
    <row r="29" ht="15">
      <c r="B2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8.7109375" style="0" customWidth="1"/>
    <col min="3" max="3" width="10.42187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18</v>
      </c>
    </row>
    <row r="4" ht="15">
      <c r="A4" s="3"/>
    </row>
    <row r="5" spans="1:3" ht="15">
      <c r="A5" s="3"/>
      <c r="C5" s="17" t="s">
        <v>23</v>
      </c>
    </row>
    <row r="6" spans="1:3" ht="15.75">
      <c r="A6" s="3"/>
      <c r="B6" s="3"/>
      <c r="C6" s="18" t="s">
        <v>22</v>
      </c>
    </row>
    <row r="7" spans="1:3" ht="15">
      <c r="A7" s="3" t="s">
        <v>16</v>
      </c>
      <c r="B7" s="4">
        <v>2875</v>
      </c>
      <c r="C7" s="7">
        <f>+B7/B27</f>
        <v>0.0018963625530174324</v>
      </c>
    </row>
    <row r="8" spans="1:3" ht="15">
      <c r="A8" s="3" t="s">
        <v>10</v>
      </c>
      <c r="B8" s="4">
        <v>3647.1</v>
      </c>
      <c r="C8" s="7">
        <f>+B8/B27</f>
        <v>0.002405643084212131</v>
      </c>
    </row>
    <row r="9" spans="1:3" ht="15">
      <c r="A9" s="3" t="s">
        <v>41</v>
      </c>
      <c r="B9" s="4"/>
      <c r="C9" s="7"/>
    </row>
    <row r="10" spans="1:3" ht="15">
      <c r="A10" s="3" t="s">
        <v>17</v>
      </c>
      <c r="B10" s="4">
        <f>24961.25+72158.99+4200.97+9222.03</f>
        <v>110543.24</v>
      </c>
      <c r="C10" s="7">
        <f>+B10/B27</f>
        <v>0.07291480376529348</v>
      </c>
    </row>
    <row r="11" spans="1:3" ht="15">
      <c r="A11" s="3" t="s">
        <v>19</v>
      </c>
      <c r="B11" s="4">
        <v>346686.17</v>
      </c>
      <c r="C11" s="7">
        <f>+B11/B27</f>
        <v>0.22867571145636018</v>
      </c>
    </row>
    <row r="12" spans="1:3" ht="15">
      <c r="A12" s="3" t="s">
        <v>3</v>
      </c>
      <c r="B12" s="4">
        <f>317865.83+318846.2+17950+15696.8</f>
        <v>670358.8300000001</v>
      </c>
      <c r="C12" s="7">
        <f>+B12/B27</f>
        <v>0.4421716112335927</v>
      </c>
    </row>
    <row r="13" spans="1:3" ht="15">
      <c r="A13" s="3" t="s">
        <v>26</v>
      </c>
      <c r="B13" s="4">
        <v>1540.81</v>
      </c>
      <c r="C13" s="7">
        <f>+B13/B27</f>
        <v>0.001016325003587753</v>
      </c>
    </row>
    <row r="14" spans="1:3" ht="15">
      <c r="A14" s="3" t="s">
        <v>21</v>
      </c>
      <c r="B14" s="4">
        <v>22554</v>
      </c>
      <c r="C14" s="7">
        <f>+B14/B27</f>
        <v>0.014876716876784407</v>
      </c>
    </row>
    <row r="15" spans="1:3" ht="15">
      <c r="A15" s="3" t="s">
        <v>6</v>
      </c>
      <c r="B15" s="4"/>
      <c r="C15" s="7">
        <f>+B15/B27</f>
        <v>0</v>
      </c>
    </row>
    <row r="16" spans="1:3" ht="15">
      <c r="A16" s="3" t="s">
        <v>11</v>
      </c>
      <c r="B16" s="4"/>
      <c r="C16" s="7">
        <f>+B16/B27</f>
        <v>0</v>
      </c>
    </row>
    <row r="17" spans="1:3" ht="15">
      <c r="A17" s="3" t="s">
        <v>9</v>
      </c>
      <c r="B17" s="4">
        <v>24628.4</v>
      </c>
      <c r="C17" s="7">
        <f>+B17/B27</f>
        <v>0.016245000174168533</v>
      </c>
    </row>
    <row r="18" spans="1:3" ht="15">
      <c r="A18" s="3" t="s">
        <v>4</v>
      </c>
      <c r="B18" s="4">
        <v>4087.32</v>
      </c>
      <c r="C18" s="7">
        <f>+B18/B27</f>
        <v>0.002696014118330161</v>
      </c>
    </row>
    <row r="19" spans="1:3" ht="15">
      <c r="A19" s="3" t="s">
        <v>15</v>
      </c>
      <c r="B19" s="4">
        <v>219660</v>
      </c>
      <c r="C19" s="7">
        <f>+B19/B27</f>
        <v>0.1448886950941945</v>
      </c>
    </row>
    <row r="20" spans="1:3" ht="15">
      <c r="A20" s="3" t="s">
        <v>7</v>
      </c>
      <c r="B20" s="4">
        <v>57542.03</v>
      </c>
      <c r="C20" s="7">
        <f>+B20/B27</f>
        <v>0.037954974231862844</v>
      </c>
    </row>
    <row r="21" spans="1:3" ht="15">
      <c r="A21" s="3" t="s">
        <v>20</v>
      </c>
      <c r="B21" s="4">
        <f>5510+2575</f>
        <v>8085</v>
      </c>
      <c r="C21" s="7">
        <f>+B21/B27</f>
        <v>0.005332901301268153</v>
      </c>
    </row>
    <row r="22" spans="1:3" ht="15">
      <c r="A22" s="3" t="s">
        <v>28</v>
      </c>
      <c r="B22" s="4">
        <v>6086.43</v>
      </c>
      <c r="C22" s="7">
        <f>+B22/B27</f>
        <v>0.004014635802978049</v>
      </c>
    </row>
    <row r="23" spans="1:3" ht="15">
      <c r="A23" s="3" t="s">
        <v>8</v>
      </c>
      <c r="B23" s="4"/>
      <c r="C23" s="7">
        <f>+B23/B27</f>
        <v>0</v>
      </c>
    </row>
    <row r="24" spans="1:3" ht="15">
      <c r="A24" s="3" t="s">
        <v>12</v>
      </c>
      <c r="B24" s="4">
        <v>4123.35</v>
      </c>
      <c r="C24" s="7">
        <f>+B24/B27</f>
        <v>0.0027197796636467585</v>
      </c>
    </row>
    <row r="25" spans="1:3" ht="15">
      <c r="A25" s="3" t="s">
        <v>5</v>
      </c>
      <c r="B25" s="4">
        <v>4300</v>
      </c>
      <c r="C25" s="7">
        <f>+B25/B27</f>
        <v>0.0028362987749478118</v>
      </c>
    </row>
    <row r="26" spans="1:3" ht="15">
      <c r="A26" s="3" t="s">
        <v>13</v>
      </c>
      <c r="B26" s="4">
        <v>29342.63</v>
      </c>
      <c r="C26" s="7">
        <f>+B26/B27</f>
        <v>0.019354526865755096</v>
      </c>
    </row>
    <row r="27" spans="2:3" ht="16.5" thickBot="1">
      <c r="B27" s="5">
        <f>SUM(B7:B26)</f>
        <v>1516060.31</v>
      </c>
      <c r="C27" s="8">
        <f>SUM(C7:C26)</f>
        <v>1</v>
      </c>
    </row>
    <row r="28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6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14</v>
      </c>
    </row>
    <row r="4" ht="15">
      <c r="A4" s="3"/>
    </row>
    <row r="5" spans="1:3" ht="15">
      <c r="A5" s="3"/>
      <c r="C5" s="17" t="s">
        <v>23</v>
      </c>
    </row>
    <row r="6" spans="1:3" ht="15.75">
      <c r="A6" s="3"/>
      <c r="B6" s="3"/>
      <c r="C6" s="18" t="s">
        <v>22</v>
      </c>
    </row>
    <row r="7" spans="1:3" ht="15">
      <c r="A7" s="3" t="s">
        <v>16</v>
      </c>
      <c r="B7" s="4">
        <f>2625+2300+9841.47</f>
        <v>14766.47</v>
      </c>
      <c r="C7" s="7">
        <f>+B7/B27</f>
        <v>0.017144321169070345</v>
      </c>
    </row>
    <row r="8" spans="1:3" ht="15">
      <c r="A8" s="3" t="s">
        <v>10</v>
      </c>
      <c r="B8" s="9">
        <v>1767.5</v>
      </c>
      <c r="C8" s="7">
        <f>+B8/B27</f>
        <v>0.002052121303624484</v>
      </c>
    </row>
    <row r="9" spans="1:3" ht="15">
      <c r="A9" s="3" t="s">
        <v>17</v>
      </c>
      <c r="B9" s="4">
        <v>194152.93</v>
      </c>
      <c r="C9" s="7">
        <f>+B9/B27</f>
        <v>0.22541746184674014</v>
      </c>
    </row>
    <row r="10" spans="1:3" ht="15">
      <c r="A10" s="3" t="s">
        <v>41</v>
      </c>
      <c r="B10" s="4"/>
      <c r="C10" s="7"/>
    </row>
    <row r="11" spans="1:3" ht="15">
      <c r="A11" s="3" t="s">
        <v>19</v>
      </c>
      <c r="B11" s="4"/>
      <c r="C11" s="7"/>
    </row>
    <row r="12" spans="1:3" ht="15">
      <c r="A12" s="3" t="s">
        <v>3</v>
      </c>
      <c r="B12" s="4">
        <v>485690.81</v>
      </c>
      <c r="C12" s="7">
        <f>+B12/B27</f>
        <v>0.5639018150922951</v>
      </c>
    </row>
    <row r="13" spans="1:3" ht="15">
      <c r="A13" s="3" t="s">
        <v>35</v>
      </c>
      <c r="B13" s="23">
        <f>49+107.55</f>
        <v>156.55</v>
      </c>
      <c r="C13" s="7">
        <f>+B13/B27</f>
        <v>0.0001817593154638829</v>
      </c>
    </row>
    <row r="14" spans="1:3" ht="15">
      <c r="A14" s="3" t="s">
        <v>21</v>
      </c>
      <c r="B14" s="4"/>
      <c r="C14" s="7"/>
    </row>
    <row r="15" spans="1:3" ht="15">
      <c r="A15" s="3" t="s">
        <v>6</v>
      </c>
      <c r="B15" s="4"/>
      <c r="C15" s="7">
        <f>+B15/B27</f>
        <v>0</v>
      </c>
    </row>
    <row r="16" spans="1:3" ht="15">
      <c r="A16" s="3" t="s">
        <v>11</v>
      </c>
      <c r="B16" s="4">
        <v>1650</v>
      </c>
      <c r="C16" s="7">
        <f>+B16/B27</f>
        <v>0.001915700226863026</v>
      </c>
    </row>
    <row r="17" spans="1:3" ht="15">
      <c r="A17" s="3" t="s">
        <v>9</v>
      </c>
      <c r="B17" s="4">
        <v>23966.35</v>
      </c>
      <c r="C17" s="7">
        <f>+B17/B27</f>
        <v>0.027825661898229503</v>
      </c>
    </row>
    <row r="18" spans="1:3" ht="15">
      <c r="A18" s="3" t="s">
        <v>4</v>
      </c>
      <c r="B18" s="4"/>
      <c r="C18" s="7">
        <f>+B18/B27</f>
        <v>0</v>
      </c>
    </row>
    <row r="19" spans="1:3" ht="15">
      <c r="A19" s="3" t="s">
        <v>15</v>
      </c>
      <c r="B19" s="4">
        <v>26635</v>
      </c>
      <c r="C19" s="7">
        <f>+B19/B27</f>
        <v>0.03092404578333133</v>
      </c>
    </row>
    <row r="20" spans="1:3" ht="15">
      <c r="A20" s="3" t="s">
        <v>7</v>
      </c>
      <c r="B20" s="4"/>
      <c r="C20" s="7">
        <f>+B20/B27</f>
        <v>0</v>
      </c>
    </row>
    <row r="21" spans="1:3" ht="15">
      <c r="A21" s="3" t="s">
        <v>20</v>
      </c>
      <c r="B21" s="4">
        <f>12487.49+10910.04+2800</f>
        <v>26197.53</v>
      </c>
      <c r="C21" s="7">
        <f>+B21/B27</f>
        <v>0.030416129796515715</v>
      </c>
    </row>
    <row r="22" spans="1:3" ht="15">
      <c r="A22" s="3" t="s">
        <v>28</v>
      </c>
      <c r="B22" s="4">
        <v>0</v>
      </c>
      <c r="C22" s="7">
        <f>+B22/B27</f>
        <v>0</v>
      </c>
    </row>
    <row r="23" spans="1:3" ht="15">
      <c r="A23" s="3" t="s">
        <v>8</v>
      </c>
      <c r="B23" s="4"/>
      <c r="C23" s="7">
        <f>+B23/B27</f>
        <v>0</v>
      </c>
    </row>
    <row r="24" spans="1:3" ht="15">
      <c r="A24" s="3" t="s">
        <v>12</v>
      </c>
      <c r="B24" s="4"/>
      <c r="C24" s="7">
        <f>+B24/B27</f>
        <v>0</v>
      </c>
    </row>
    <row r="25" spans="1:3" ht="15">
      <c r="A25" s="3" t="s">
        <v>5</v>
      </c>
      <c r="B25" s="4">
        <v>61189.33</v>
      </c>
      <c r="C25" s="7">
        <f>+B25/B27</f>
        <v>0.07104267476521005</v>
      </c>
    </row>
    <row r="26" spans="1:3" ht="15">
      <c r="A26" s="3" t="s">
        <v>13</v>
      </c>
      <c r="B26" s="23">
        <v>25131.39</v>
      </c>
      <c r="C26" s="7">
        <f>+B26/B27</f>
        <v>0.029178308802656476</v>
      </c>
    </row>
    <row r="27" spans="2:3" ht="16.5" thickBot="1">
      <c r="B27" s="5">
        <f>SUM(B7:B26)</f>
        <v>861303.86</v>
      </c>
      <c r="C27" s="6">
        <f>SUM(C7:C26)</f>
        <v>1.0000000000000002</v>
      </c>
    </row>
    <row r="28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5">
      <selection activeCell="B7" sqref="B7:B30"/>
    </sheetView>
  </sheetViews>
  <sheetFormatPr defaultColWidth="9.140625" defaultRowHeight="12.75"/>
  <cols>
    <col min="1" max="1" width="22.7109375" style="0" customWidth="1"/>
    <col min="2" max="2" width="16.8515625" style="0" bestFit="1" customWidth="1"/>
  </cols>
  <sheetData>
    <row r="1" spans="1:2" ht="12.75">
      <c r="A1" s="24" t="s">
        <v>0</v>
      </c>
      <c r="B1" s="24"/>
    </row>
    <row r="2" spans="1:2" ht="12.75">
      <c r="A2" s="24" t="s">
        <v>1</v>
      </c>
      <c r="B2" s="24"/>
    </row>
    <row r="3" spans="1:2" ht="12.75">
      <c r="A3" s="25" t="s">
        <v>57</v>
      </c>
      <c r="B3" s="25"/>
    </row>
    <row r="4" spans="1:2" ht="12.75">
      <c r="A4" s="22"/>
      <c r="B4" s="22"/>
    </row>
    <row r="5" spans="1:2" ht="12.75">
      <c r="A5" s="22"/>
      <c r="B5" s="22"/>
    </row>
    <row r="6" spans="1:2" ht="12.75">
      <c r="A6" s="22"/>
      <c r="B6" s="20" t="s">
        <v>56</v>
      </c>
    </row>
    <row r="7" spans="1:3" ht="15">
      <c r="A7" s="22" t="s">
        <v>16</v>
      </c>
      <c r="B7" s="42">
        <v>8500</v>
      </c>
      <c r="C7" s="40">
        <f>+B7/B31</f>
        <v>0.022551415702264217</v>
      </c>
    </row>
    <row r="8" spans="1:3" ht="15">
      <c r="A8" s="22" t="s">
        <v>10</v>
      </c>
      <c r="B8" s="42">
        <v>3662.5</v>
      </c>
      <c r="C8" s="40">
        <f>+B8/B31</f>
        <v>0.009717007059946199</v>
      </c>
    </row>
    <row r="9" spans="1:3" ht="15">
      <c r="A9" s="22" t="s">
        <v>43</v>
      </c>
      <c r="B9" s="42"/>
      <c r="C9" s="40">
        <f>+B9/B31</f>
        <v>0</v>
      </c>
    </row>
    <row r="10" spans="1:3" ht="15">
      <c r="A10" s="22" t="s">
        <v>41</v>
      </c>
      <c r="B10" s="42"/>
      <c r="C10" s="40">
        <f>+B10/B31</f>
        <v>0</v>
      </c>
    </row>
    <row r="11" spans="1:3" ht="15">
      <c r="A11" s="22" t="s">
        <v>17</v>
      </c>
      <c r="B11" s="42"/>
      <c r="C11" s="40">
        <f>+B11/B31</f>
        <v>0</v>
      </c>
    </row>
    <row r="12" spans="1:3" ht="15">
      <c r="A12" s="22" t="s">
        <v>19</v>
      </c>
      <c r="B12" s="42"/>
      <c r="C12" s="40">
        <f>+B12/B31</f>
        <v>0</v>
      </c>
    </row>
    <row r="13" spans="1:3" ht="15">
      <c r="A13" s="22" t="s">
        <v>3</v>
      </c>
      <c r="B13" s="42">
        <v>90188.01</v>
      </c>
      <c r="C13" s="40">
        <f>+B13/B31</f>
        <v>0.23927850645528964</v>
      </c>
    </row>
    <row r="14" spans="1:3" ht="15">
      <c r="A14" s="22" t="s">
        <v>26</v>
      </c>
      <c r="B14" s="42">
        <v>8207.29</v>
      </c>
      <c r="C14" s="40">
        <f>+B14/B31</f>
        <v>0.02177482453871013</v>
      </c>
    </row>
    <row r="15" spans="1:3" ht="15">
      <c r="A15" s="22" t="s">
        <v>21</v>
      </c>
      <c r="B15" s="42"/>
      <c r="C15" s="40">
        <f>+B15/B31</f>
        <v>0</v>
      </c>
    </row>
    <row r="16" spans="1:3" ht="15">
      <c r="A16" s="22" t="s">
        <v>6</v>
      </c>
      <c r="B16" s="42">
        <v>46576.36</v>
      </c>
      <c r="C16" s="40">
        <f>+B16/B31</f>
        <v>0.12357210073627188</v>
      </c>
    </row>
    <row r="17" spans="1:3" ht="15">
      <c r="A17" s="22" t="s">
        <v>11</v>
      </c>
      <c r="B17" s="42">
        <v>6203.43</v>
      </c>
      <c r="C17" s="40">
        <f>+B17/B31</f>
        <v>0.016458368083517284</v>
      </c>
    </row>
    <row r="18" spans="1:3" ht="15">
      <c r="A18" s="22" t="s">
        <v>9</v>
      </c>
      <c r="B18" s="42"/>
      <c r="C18" s="40">
        <f>+B18/B31</f>
        <v>0</v>
      </c>
    </row>
    <row r="19" spans="1:3" ht="15">
      <c r="A19" s="22" t="s">
        <v>4</v>
      </c>
      <c r="B19" s="42">
        <v>42513.56</v>
      </c>
      <c r="C19" s="40">
        <f>+B19/B31</f>
        <v>0.11279305465213552</v>
      </c>
    </row>
    <row r="20" spans="1:3" ht="15">
      <c r="A20" s="22" t="s">
        <v>49</v>
      </c>
      <c r="B20" s="42"/>
      <c r="C20" s="40">
        <f>+B20/B31</f>
        <v>0</v>
      </c>
    </row>
    <row r="21" spans="1:3" ht="15">
      <c r="A21" s="22" t="s">
        <v>15</v>
      </c>
      <c r="B21" s="42"/>
      <c r="C21" s="40">
        <f>+B21/B31</f>
        <v>0</v>
      </c>
    </row>
    <row r="22" spans="1:3" ht="15">
      <c r="A22" s="22" t="s">
        <v>7</v>
      </c>
      <c r="B22" s="42">
        <v>32373.54</v>
      </c>
      <c r="C22" s="40">
        <f>+B22/B31</f>
        <v>0.08589048921104456</v>
      </c>
    </row>
    <row r="23" spans="1:3" ht="15">
      <c r="A23" s="22" t="s">
        <v>20</v>
      </c>
      <c r="B23" s="42">
        <v>3229.77</v>
      </c>
      <c r="C23" s="40">
        <f>+B23/B31</f>
        <v>0.008568927752082576</v>
      </c>
    </row>
    <row r="24" spans="1:3" ht="15">
      <c r="A24" s="22" t="s">
        <v>28</v>
      </c>
      <c r="B24" s="42">
        <v>2846.19</v>
      </c>
      <c r="C24" s="40">
        <f>+B24/B31</f>
        <v>0.007551248689132634</v>
      </c>
    </row>
    <row r="25" spans="1:3" ht="15">
      <c r="A25" s="22" t="s">
        <v>8</v>
      </c>
      <c r="B25" s="42">
        <v>577.72</v>
      </c>
      <c r="C25" s="40">
        <f>+B25/B31</f>
        <v>0.001532753397589657</v>
      </c>
    </row>
    <row r="26" spans="1:3" ht="15">
      <c r="A26" s="22" t="s">
        <v>44</v>
      </c>
      <c r="B26" s="42">
        <v>20000</v>
      </c>
      <c r="C26" s="40">
        <f>+B26/B31</f>
        <v>0.05306215459356286</v>
      </c>
    </row>
    <row r="27" spans="1:3" ht="15">
      <c r="A27" s="22" t="s">
        <v>12</v>
      </c>
      <c r="B27" s="42">
        <v>3585.59</v>
      </c>
      <c r="C27" s="40">
        <f>+B27/B31</f>
        <v>0.009512956544456653</v>
      </c>
    </row>
    <row r="28" spans="1:3" ht="15">
      <c r="A28" s="22" t="s">
        <v>55</v>
      </c>
      <c r="B28" s="42"/>
      <c r="C28" s="40">
        <f>+B28/B31</f>
        <v>0</v>
      </c>
    </row>
    <row r="29" spans="1:3" ht="15">
      <c r="A29" s="22" t="s">
        <v>5</v>
      </c>
      <c r="B29" s="42">
        <v>55267.15</v>
      </c>
      <c r="C29" s="40">
        <f>+B29/B31</f>
        <v>0.14662970286228139</v>
      </c>
    </row>
    <row r="30" spans="1:3" ht="15">
      <c r="A30" s="22" t="s">
        <v>13</v>
      </c>
      <c r="B30" s="42">
        <v>53185.36</v>
      </c>
      <c r="C30" s="40">
        <f>+B30/B31</f>
        <v>0.14110648972171472</v>
      </c>
    </row>
    <row r="31" spans="2:3" ht="15.75" thickBot="1">
      <c r="B31" s="43">
        <f>SUM(B7:B30)</f>
        <v>376916.47000000003</v>
      </c>
      <c r="C31" s="45">
        <f>SUM(C7:C30)</f>
        <v>0.9999999999999999</v>
      </c>
    </row>
    <row r="32" ht="13.5" thickTop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23.00390625" style="0" customWidth="1"/>
    <col min="2" max="2" width="16.8515625" style="0" customWidth="1"/>
  </cols>
  <sheetData>
    <row r="1" spans="1:2" ht="12.75">
      <c r="A1" s="24" t="s">
        <v>0</v>
      </c>
      <c r="B1" s="24"/>
    </row>
    <row r="2" spans="1:2" ht="12.75">
      <c r="A2" s="24" t="s">
        <v>1</v>
      </c>
      <c r="B2" s="24"/>
    </row>
    <row r="3" spans="1:2" ht="12.75">
      <c r="A3" s="25" t="s">
        <v>54</v>
      </c>
      <c r="B3" s="25"/>
    </row>
    <row r="4" spans="1:2" ht="12.75">
      <c r="A4" s="22"/>
      <c r="B4" s="22"/>
    </row>
    <row r="5" spans="1:2" ht="12.75">
      <c r="A5" s="22"/>
      <c r="B5" s="22"/>
    </row>
    <row r="6" spans="1:2" ht="12.75">
      <c r="A6" s="22"/>
      <c r="B6" s="20" t="s">
        <v>53</v>
      </c>
    </row>
    <row r="7" spans="1:3" ht="15">
      <c r="A7" s="22" t="s">
        <v>16</v>
      </c>
      <c r="B7" s="42"/>
      <c r="C7" s="40">
        <f>+B7/B31</f>
        <v>0</v>
      </c>
    </row>
    <row r="8" spans="1:3" ht="15">
      <c r="A8" s="22" t="s">
        <v>10</v>
      </c>
      <c r="B8" s="42">
        <v>2717.5</v>
      </c>
      <c r="C8" s="40">
        <f>+B8/B31</f>
        <v>0.002517130077492501</v>
      </c>
    </row>
    <row r="9" spans="1:3" ht="15">
      <c r="A9" s="22" t="s">
        <v>43</v>
      </c>
      <c r="B9" s="42"/>
      <c r="C9" s="40">
        <f>+B9/B31</f>
        <v>0</v>
      </c>
    </row>
    <row r="10" spans="1:3" ht="15">
      <c r="A10" s="22" t="s">
        <v>41</v>
      </c>
      <c r="B10" s="42"/>
      <c r="C10" s="40">
        <f>+B10/B31</f>
        <v>0</v>
      </c>
    </row>
    <row r="11" spans="1:3" ht="15">
      <c r="A11" s="22" t="s">
        <v>17</v>
      </c>
      <c r="B11" s="42">
        <v>101337.5</v>
      </c>
      <c r="C11" s="40">
        <f>+B11/B31</f>
        <v>0.0938655636533197</v>
      </c>
    </row>
    <row r="12" spans="1:3" ht="15">
      <c r="A12" s="22" t="s">
        <v>19</v>
      </c>
      <c r="B12" s="42"/>
      <c r="C12" s="40">
        <f>+B12/B31</f>
        <v>0</v>
      </c>
    </row>
    <row r="13" spans="1:3" ht="15">
      <c r="A13" s="22" t="s">
        <v>3</v>
      </c>
      <c r="B13" s="42">
        <v>693717.01</v>
      </c>
      <c r="C13" s="40">
        <f>+B13/B31</f>
        <v>0.6425670473373196</v>
      </c>
    </row>
    <row r="14" spans="1:3" ht="15">
      <c r="A14" s="22" t="s">
        <v>26</v>
      </c>
      <c r="B14" s="42">
        <v>4413.28</v>
      </c>
      <c r="C14" s="40">
        <f>+B14/B31</f>
        <v>0.004087874821856892</v>
      </c>
    </row>
    <row r="15" spans="1:3" ht="15">
      <c r="A15" s="22" t="s">
        <v>21</v>
      </c>
      <c r="B15" s="42"/>
      <c r="C15" s="40">
        <f>+B15/B31</f>
        <v>0</v>
      </c>
    </row>
    <row r="16" spans="1:3" ht="15">
      <c r="A16" s="22" t="s">
        <v>6</v>
      </c>
      <c r="B16" s="42">
        <v>18531.99</v>
      </c>
      <c r="C16" s="40">
        <f>+B16/B31</f>
        <v>0.017165567405626588</v>
      </c>
    </row>
    <row r="17" spans="1:3" ht="15">
      <c r="A17" s="22" t="s">
        <v>11</v>
      </c>
      <c r="B17" s="42">
        <v>2851.81</v>
      </c>
      <c r="C17" s="40">
        <f>+B17/B31</f>
        <v>0.002641536973797199</v>
      </c>
    </row>
    <row r="18" spans="1:3" ht="15">
      <c r="A18" s="22" t="s">
        <v>9</v>
      </c>
      <c r="B18" s="42">
        <v>16711.2</v>
      </c>
      <c r="C18" s="40">
        <f>+B18/B31</f>
        <v>0.015479030046363453</v>
      </c>
    </row>
    <row r="19" spans="1:3" ht="15">
      <c r="A19" s="22" t="s">
        <v>4</v>
      </c>
      <c r="B19" s="42">
        <v>57880.63</v>
      </c>
      <c r="C19" s="40">
        <f>+B19/B31</f>
        <v>0.05361290696493643</v>
      </c>
    </row>
    <row r="20" spans="1:3" ht="15">
      <c r="A20" s="22" t="s">
        <v>49</v>
      </c>
      <c r="B20" s="42"/>
      <c r="C20" s="40">
        <f>+B20/B31</f>
        <v>0</v>
      </c>
    </row>
    <row r="21" spans="1:3" ht="15">
      <c r="A21" s="22" t="s">
        <v>15</v>
      </c>
      <c r="B21" s="42"/>
      <c r="C21" s="40">
        <f>+B21/B31</f>
        <v>0</v>
      </c>
    </row>
    <row r="22" spans="1:3" ht="15">
      <c r="A22" s="22" t="s">
        <v>7</v>
      </c>
      <c r="B22" s="42">
        <v>14081.78</v>
      </c>
      <c r="C22" s="40">
        <f>+B22/B31</f>
        <v>0.013043485550186697</v>
      </c>
    </row>
    <row r="23" spans="1:3" ht="15">
      <c r="A23" s="22" t="s">
        <v>20</v>
      </c>
      <c r="B23" s="42"/>
      <c r="C23" s="40">
        <f>+B23/B31</f>
        <v>0</v>
      </c>
    </row>
    <row r="24" spans="1:3" ht="15">
      <c r="A24" s="22" t="s">
        <v>28</v>
      </c>
      <c r="B24" s="42">
        <v>3654.9</v>
      </c>
      <c r="C24" s="40">
        <f>+B24/B31</f>
        <v>0.00338541259253996</v>
      </c>
    </row>
    <row r="25" spans="1:3" ht="15">
      <c r="A25" s="22" t="s">
        <v>8</v>
      </c>
      <c r="B25" s="42">
        <v>883.36</v>
      </c>
      <c r="C25" s="40">
        <f>+B25/B31</f>
        <v>0.0008182270562111409</v>
      </c>
    </row>
    <row r="26" spans="1:3" ht="15">
      <c r="A26" s="22" t="s">
        <v>44</v>
      </c>
      <c r="B26" s="42"/>
      <c r="C26" s="40">
        <f>+B26/B31</f>
        <v>0</v>
      </c>
    </row>
    <row r="27" spans="1:3" ht="15">
      <c r="A27" s="22" t="s">
        <v>12</v>
      </c>
      <c r="B27" s="42">
        <v>5200.72</v>
      </c>
      <c r="C27" s="40">
        <f>+B27/B31</f>
        <v>0.004817254364900386</v>
      </c>
    </row>
    <row r="28" spans="1:3" ht="15">
      <c r="A28" s="22" t="s">
        <v>55</v>
      </c>
      <c r="B28" s="42">
        <v>47522.49</v>
      </c>
      <c r="C28" s="40">
        <f>+B28/B31</f>
        <v>0.04401850558834833</v>
      </c>
    </row>
    <row r="29" spans="1:3" ht="15">
      <c r="A29" s="22" t="s">
        <v>5</v>
      </c>
      <c r="B29" s="42">
        <v>52509.81</v>
      </c>
      <c r="C29" s="40">
        <f>+B29/B31</f>
        <v>0.04863809461432069</v>
      </c>
    </row>
    <row r="30" spans="1:3" ht="15">
      <c r="A30" s="22" t="s">
        <v>13</v>
      </c>
      <c r="B30" s="42">
        <v>57588.55</v>
      </c>
      <c r="C30" s="40">
        <f>+B30/B31</f>
        <v>0.05334236295278041</v>
      </c>
    </row>
    <row r="31" spans="2:3" ht="15.75" thickBot="1">
      <c r="B31" s="43">
        <f>SUM(B7:B30)</f>
        <v>1079602.53</v>
      </c>
      <c r="C31" s="45">
        <f>SUM(C7:C30)</f>
        <v>1.0000000000000002</v>
      </c>
    </row>
    <row r="32" ht="13.5" thickTop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3.00390625" style="0" customWidth="1"/>
    <col min="2" max="2" width="15.00390625" style="0" customWidth="1"/>
  </cols>
  <sheetData>
    <row r="1" spans="1:2" ht="12.75">
      <c r="A1" s="24" t="s">
        <v>0</v>
      </c>
      <c r="B1" s="24"/>
    </row>
    <row r="2" spans="1:2" ht="12.75">
      <c r="A2" s="24" t="s">
        <v>1</v>
      </c>
      <c r="B2" s="24"/>
    </row>
    <row r="3" spans="1:2" ht="12.75">
      <c r="A3" s="25" t="s">
        <v>52</v>
      </c>
      <c r="B3" s="25"/>
    </row>
    <row r="4" spans="1:2" ht="12.75">
      <c r="A4" s="22"/>
      <c r="B4" s="22"/>
    </row>
    <row r="5" spans="1:2" ht="12.75">
      <c r="A5" s="22"/>
      <c r="B5" s="22"/>
    </row>
    <row r="6" spans="1:2" ht="12.75">
      <c r="A6" s="22"/>
      <c r="B6" s="20" t="s">
        <v>51</v>
      </c>
    </row>
    <row r="7" spans="1:3" ht="15">
      <c r="A7" s="22" t="s">
        <v>16</v>
      </c>
      <c r="B7" s="42"/>
      <c r="C7" s="40">
        <f>+B7/B30</f>
        <v>0</v>
      </c>
    </row>
    <row r="8" spans="1:3" ht="15">
      <c r="A8" s="22" t="s">
        <v>10</v>
      </c>
      <c r="B8" s="42">
        <v>1600</v>
      </c>
      <c r="C8" s="40">
        <f>+B8/B30</f>
        <v>0.004060598854581199</v>
      </c>
    </row>
    <row r="9" spans="1:3" ht="15">
      <c r="A9" s="22" t="s">
        <v>43</v>
      </c>
      <c r="B9" s="42"/>
      <c r="C9" s="40">
        <f>+B9/B30</f>
        <v>0</v>
      </c>
    </row>
    <row r="10" spans="1:3" ht="15">
      <c r="A10" s="22" t="s">
        <v>41</v>
      </c>
      <c r="B10" s="42"/>
      <c r="C10" s="40">
        <f>+B10/B30</f>
        <v>0</v>
      </c>
    </row>
    <row r="11" spans="1:3" ht="15">
      <c r="A11" s="22" t="s">
        <v>17</v>
      </c>
      <c r="B11" s="42">
        <v>58881.3</v>
      </c>
      <c r="C11" s="40">
        <f>+B11/B30</f>
        <v>0.14943333708515746</v>
      </c>
    </row>
    <row r="12" spans="1:3" ht="15">
      <c r="A12" s="22" t="s">
        <v>19</v>
      </c>
      <c r="B12" s="42"/>
      <c r="C12" s="40">
        <f>+B12/B30</f>
        <v>0</v>
      </c>
    </row>
    <row r="13" spans="1:3" ht="15">
      <c r="A13" s="22" t="s">
        <v>3</v>
      </c>
      <c r="B13" s="42">
        <v>12000</v>
      </c>
      <c r="C13" s="40">
        <f>+B13/B30</f>
        <v>0.03045449140935899</v>
      </c>
    </row>
    <row r="14" spans="1:3" ht="15">
      <c r="A14" s="22" t="s">
        <v>26</v>
      </c>
      <c r="B14" s="42">
        <v>4083.01</v>
      </c>
      <c r="C14" s="40">
        <f>+B14/B30</f>
        <v>0.010362166080777238</v>
      </c>
    </row>
    <row r="15" spans="1:3" ht="15">
      <c r="A15" s="22" t="s">
        <v>21</v>
      </c>
      <c r="B15" s="42"/>
      <c r="C15" s="40">
        <f>+B15/B30</f>
        <v>0</v>
      </c>
    </row>
    <row r="16" spans="1:3" ht="15">
      <c r="A16" s="22" t="s">
        <v>6</v>
      </c>
      <c r="B16" s="42">
        <v>54903.19</v>
      </c>
      <c r="C16" s="40">
        <f>+B16/B30</f>
        <v>0.13933739401678372</v>
      </c>
    </row>
    <row r="17" spans="1:3" ht="15">
      <c r="A17" s="22" t="s">
        <v>11</v>
      </c>
      <c r="B17" s="42">
        <v>3330.86</v>
      </c>
      <c r="C17" s="40">
        <f>+B17/B30</f>
        <v>0.008453303937981459</v>
      </c>
    </row>
    <row r="18" spans="1:3" ht="15">
      <c r="A18" s="22" t="s">
        <v>9</v>
      </c>
      <c r="B18" s="42">
        <v>17481.2</v>
      </c>
      <c r="C18" s="40">
        <f>+B18/B30</f>
        <v>0.044365087935440535</v>
      </c>
    </row>
    <row r="19" spans="1:3" ht="15">
      <c r="A19" s="22" t="s">
        <v>4</v>
      </c>
      <c r="B19" s="42">
        <v>69758.13</v>
      </c>
      <c r="C19" s="40">
        <f>+B19/B30</f>
        <v>0.177037364234829</v>
      </c>
    </row>
    <row r="20" spans="1:3" ht="15">
      <c r="A20" s="22" t="s">
        <v>49</v>
      </c>
      <c r="B20" s="42"/>
      <c r="C20" s="40">
        <f>+B20/B30</f>
        <v>0</v>
      </c>
    </row>
    <row r="21" spans="1:3" ht="15">
      <c r="A21" s="22" t="s">
        <v>15</v>
      </c>
      <c r="B21" s="42"/>
      <c r="C21" s="40">
        <f>+B21/B30</f>
        <v>0</v>
      </c>
    </row>
    <row r="22" spans="1:3" ht="15">
      <c r="A22" s="22" t="s">
        <v>7</v>
      </c>
      <c r="B22" s="42">
        <v>24426.33</v>
      </c>
      <c r="C22" s="40">
        <f>+B22/B30</f>
        <v>0.06199095476226399</v>
      </c>
    </row>
    <row r="23" spans="1:3" ht="15">
      <c r="A23" s="22" t="s">
        <v>20</v>
      </c>
      <c r="B23" s="42">
        <v>1446</v>
      </c>
      <c r="C23" s="40">
        <f>+B23/B30</f>
        <v>0.0036697662148277585</v>
      </c>
    </row>
    <row r="24" spans="1:3" ht="15">
      <c r="A24" s="22" t="s">
        <v>28</v>
      </c>
      <c r="B24" s="42">
        <v>32668.9</v>
      </c>
      <c r="C24" s="40">
        <f>+B24/B30</f>
        <v>0.08290956120026734</v>
      </c>
    </row>
    <row r="25" spans="1:3" ht="15">
      <c r="A25" s="22" t="s">
        <v>8</v>
      </c>
      <c r="B25" s="42">
        <v>1561.89</v>
      </c>
      <c r="C25" s="40">
        <f>+B25/B30</f>
        <v>0.0039638804656136435</v>
      </c>
    </row>
    <row r="26" spans="1:3" ht="15">
      <c r="A26" s="22" t="s">
        <v>44</v>
      </c>
      <c r="B26" s="42"/>
      <c r="C26" s="40">
        <f>+B26/B30</f>
        <v>0</v>
      </c>
    </row>
    <row r="27" spans="1:3" ht="15">
      <c r="A27" s="22" t="s">
        <v>12</v>
      </c>
      <c r="B27" s="42">
        <v>2587.55</v>
      </c>
      <c r="C27" s="40">
        <f>+B27/B30</f>
        <v>0.006566876603857239</v>
      </c>
    </row>
    <row r="28" spans="1:3" ht="15">
      <c r="A28" s="22" t="s">
        <v>5</v>
      </c>
      <c r="B28" s="42">
        <v>55014.97</v>
      </c>
      <c r="C28" s="40">
        <f>+B28/B30</f>
        <v>0.1396210776042619</v>
      </c>
    </row>
    <row r="29" spans="1:3" ht="15">
      <c r="A29" s="22" t="s">
        <v>13</v>
      </c>
      <c r="B29" s="42">
        <v>54287.22</v>
      </c>
      <c r="C29" s="40">
        <f>+B29/B30</f>
        <v>0.13777413959399848</v>
      </c>
    </row>
    <row r="30" spans="1:3" ht="15.75" thickBot="1">
      <c r="A30" s="22"/>
      <c r="B30" s="43">
        <f>SUM(B7:B29)</f>
        <v>394030.55000000005</v>
      </c>
      <c r="C30" s="45">
        <f>SUM(C7:C29)</f>
        <v>1</v>
      </c>
    </row>
    <row r="31" ht="15" thickTop="1">
      <c r="B31" s="4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00390625" style="0" customWidth="1"/>
    <col min="2" max="2" width="15.00390625" style="0" customWidth="1"/>
  </cols>
  <sheetData>
    <row r="1" spans="1:2" ht="12.75">
      <c r="A1" s="24" t="s">
        <v>0</v>
      </c>
      <c r="B1" s="24"/>
    </row>
    <row r="2" spans="1:2" ht="12.75">
      <c r="A2" s="24" t="s">
        <v>1</v>
      </c>
      <c r="B2" s="24"/>
    </row>
    <row r="3" spans="1:2" ht="12.75">
      <c r="A3" s="25" t="s">
        <v>50</v>
      </c>
      <c r="B3" s="25"/>
    </row>
    <row r="4" spans="1:2" ht="12.75">
      <c r="A4" s="22"/>
      <c r="B4" s="22"/>
    </row>
    <row r="5" spans="1:2" ht="12.75">
      <c r="A5" s="22"/>
      <c r="B5" s="22"/>
    </row>
    <row r="6" spans="1:2" ht="12.75">
      <c r="A6" s="22"/>
      <c r="B6" s="20" t="s">
        <v>48</v>
      </c>
    </row>
    <row r="7" spans="1:3" ht="15">
      <c r="A7" s="22" t="s">
        <v>16</v>
      </c>
      <c r="B7" s="42"/>
      <c r="C7" s="40">
        <f>+B7/B30</f>
        <v>0</v>
      </c>
    </row>
    <row r="8" spans="1:3" ht="15">
      <c r="A8" s="22" t="s">
        <v>10</v>
      </c>
      <c r="B8" s="42">
        <v>1433.1</v>
      </c>
      <c r="C8" s="40">
        <f>+B8/B30</f>
        <v>0.003857100962975276</v>
      </c>
    </row>
    <row r="9" spans="1:3" ht="15">
      <c r="A9" s="22" t="s">
        <v>43</v>
      </c>
      <c r="B9" s="42"/>
      <c r="C9" s="40">
        <f>+B9/B30</f>
        <v>0</v>
      </c>
    </row>
    <row r="10" spans="1:3" ht="15">
      <c r="A10" s="22" t="s">
        <v>41</v>
      </c>
      <c r="B10" s="42">
        <v>883.45</v>
      </c>
      <c r="C10" s="40">
        <f>+B10/B30</f>
        <v>0.0023777516193849053</v>
      </c>
    </row>
    <row r="11" spans="1:3" ht="15">
      <c r="A11" s="22" t="s">
        <v>17</v>
      </c>
      <c r="B11" s="42">
        <v>60870.07</v>
      </c>
      <c r="C11" s="40">
        <f>+B11/B30</f>
        <v>0.16382806895078672</v>
      </c>
    </row>
    <row r="12" spans="1:3" ht="15">
      <c r="A12" s="22" t="s">
        <v>19</v>
      </c>
      <c r="B12" s="42"/>
      <c r="C12" s="40">
        <f>+B12/B30</f>
        <v>0</v>
      </c>
    </row>
    <row r="13" spans="1:3" ht="15">
      <c r="A13" s="22" t="s">
        <v>3</v>
      </c>
      <c r="B13" s="42"/>
      <c r="C13" s="40">
        <f>+B13/B30</f>
        <v>0</v>
      </c>
    </row>
    <row r="14" spans="1:3" ht="15">
      <c r="A14" s="22" t="s">
        <v>26</v>
      </c>
      <c r="B14" s="42">
        <v>4558.97</v>
      </c>
      <c r="C14" s="40">
        <f>+B14/B30</f>
        <v>0.012270188805509312</v>
      </c>
    </row>
    <row r="15" spans="1:3" ht="15">
      <c r="A15" s="22" t="s">
        <v>21</v>
      </c>
      <c r="B15" s="42"/>
      <c r="C15" s="40">
        <f>+B15/B30</f>
        <v>0</v>
      </c>
    </row>
    <row r="16" spans="1:3" ht="15">
      <c r="A16" s="22" t="s">
        <v>6</v>
      </c>
      <c r="B16" s="42">
        <v>36338.27</v>
      </c>
      <c r="C16" s="40">
        <f>+B16/B30</f>
        <v>0.09780223027692106</v>
      </c>
    </row>
    <row r="17" spans="1:3" ht="15">
      <c r="A17" s="22" t="s">
        <v>11</v>
      </c>
      <c r="B17" s="42">
        <v>2206.82</v>
      </c>
      <c r="C17" s="40">
        <f>+B17/B30</f>
        <v>0.005939521001404716</v>
      </c>
    </row>
    <row r="18" spans="1:3" ht="15">
      <c r="A18" s="22" t="s">
        <v>9</v>
      </c>
      <c r="B18" s="42">
        <v>16790.23</v>
      </c>
      <c r="C18" s="40">
        <f>+B18/B30</f>
        <v>0.04518987670195825</v>
      </c>
    </row>
    <row r="19" spans="1:3" ht="15">
      <c r="A19" s="22" t="s">
        <v>4</v>
      </c>
      <c r="B19" s="42">
        <v>70268.31</v>
      </c>
      <c r="C19" s="40">
        <f>+B19/B30</f>
        <v>0.18912285686110195</v>
      </c>
    </row>
    <row r="20" spans="1:3" ht="15">
      <c r="A20" s="22" t="s">
        <v>49</v>
      </c>
      <c r="B20" s="42">
        <v>10222</v>
      </c>
      <c r="C20" s="40">
        <f>+B20/B30</f>
        <v>0.02751188754694946</v>
      </c>
    </row>
    <row r="21" spans="1:3" ht="15">
      <c r="A21" s="22" t="s">
        <v>15</v>
      </c>
      <c r="B21" s="42">
        <v>286</v>
      </c>
      <c r="C21" s="40">
        <f>+B21/B30</f>
        <v>0.0007697515005309671</v>
      </c>
    </row>
    <row r="22" spans="1:3" ht="15">
      <c r="A22" s="22" t="s">
        <v>7</v>
      </c>
      <c r="B22" s="42">
        <v>27390.14</v>
      </c>
      <c r="C22" s="40">
        <f>+B22/B30</f>
        <v>0.07371888589074567</v>
      </c>
    </row>
    <row r="23" spans="1:3" ht="15">
      <c r="A23" s="22" t="s">
        <v>20</v>
      </c>
      <c r="B23" s="42"/>
      <c r="C23" s="40">
        <f>+B23/B30</f>
        <v>0</v>
      </c>
    </row>
    <row r="24" spans="1:3" ht="15">
      <c r="A24" s="22" t="s">
        <v>28</v>
      </c>
      <c r="B24" s="42">
        <v>11530.01</v>
      </c>
      <c r="C24" s="40">
        <f>+B24/B30</f>
        <v>0.031032316428800895</v>
      </c>
    </row>
    <row r="25" spans="1:3" ht="15">
      <c r="A25" s="22" t="s">
        <v>8</v>
      </c>
      <c r="B25" s="42">
        <v>4410.03</v>
      </c>
      <c r="C25" s="40">
        <f>+B25/B30</f>
        <v>0.011869325908694339</v>
      </c>
    </row>
    <row r="26" spans="1:3" ht="15">
      <c r="A26" s="22" t="s">
        <v>44</v>
      </c>
      <c r="B26" s="42"/>
      <c r="C26" s="40">
        <f>+B26/B30</f>
        <v>0</v>
      </c>
    </row>
    <row r="27" spans="1:3" ht="15">
      <c r="A27" s="22" t="s">
        <v>12</v>
      </c>
      <c r="B27" s="42">
        <v>5376.3</v>
      </c>
      <c r="C27" s="40">
        <f>+B27/B30</f>
        <v>0.01446998249057566</v>
      </c>
    </row>
    <row r="28" spans="1:3" ht="15">
      <c r="A28" s="22" t="s">
        <v>5</v>
      </c>
      <c r="B28" s="42">
        <v>57605.2</v>
      </c>
      <c r="C28" s="40">
        <f>+B28/B30</f>
        <v>0.1550408711132394</v>
      </c>
    </row>
    <row r="29" spans="1:3" ht="15">
      <c r="A29" s="22" t="s">
        <v>13</v>
      </c>
      <c r="B29" s="42">
        <v>61379.58</v>
      </c>
      <c r="C29" s="40">
        <f>+B29/B30</f>
        <v>0.16519938394042147</v>
      </c>
    </row>
    <row r="30" spans="1:3" ht="15.75" thickBot="1">
      <c r="A30" s="22"/>
      <c r="B30" s="43">
        <f>SUM(B7:B29)</f>
        <v>371548.48</v>
      </c>
      <c r="C30" s="45">
        <f>SUM(C7:C29)</f>
        <v>1</v>
      </c>
    </row>
    <row r="31" ht="15" thickTop="1">
      <c r="B31" s="4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5.7109375" style="0" customWidth="1"/>
    <col min="2" max="2" width="12.7109375" style="0" customWidth="1"/>
  </cols>
  <sheetData>
    <row r="1" spans="1:2" ht="12.75">
      <c r="A1" s="24" t="s">
        <v>0</v>
      </c>
      <c r="B1" s="24"/>
    </row>
    <row r="2" spans="1:2" ht="12.75">
      <c r="A2" s="24" t="s">
        <v>1</v>
      </c>
      <c r="B2" s="24"/>
    </row>
    <row r="3" spans="1:2" ht="12.75">
      <c r="A3" s="25" t="s">
        <v>47</v>
      </c>
      <c r="B3" s="25"/>
    </row>
    <row r="4" spans="1:2" ht="12.75">
      <c r="A4" s="22"/>
      <c r="B4" s="22"/>
    </row>
    <row r="5" spans="1:2" ht="12.75">
      <c r="A5" s="22"/>
      <c r="B5" s="22"/>
    </row>
    <row r="6" spans="1:2" ht="12.75">
      <c r="A6" s="22"/>
      <c r="B6" s="20" t="s">
        <v>46</v>
      </c>
    </row>
    <row r="7" spans="1:3" ht="12.75">
      <c r="A7" s="22" t="s">
        <v>16</v>
      </c>
      <c r="B7" s="38"/>
      <c r="C7" s="40">
        <f>+B7/B29</f>
        <v>0</v>
      </c>
    </row>
    <row r="8" spans="1:3" ht="12.75">
      <c r="A8" s="22" t="s">
        <v>10</v>
      </c>
      <c r="B8" s="38">
        <v>1175</v>
      </c>
      <c r="C8" s="40">
        <f>+B8/B29</f>
        <v>0.0017620895124376298</v>
      </c>
    </row>
    <row r="9" spans="1:3" ht="12.75">
      <c r="A9" s="22" t="s">
        <v>43</v>
      </c>
      <c r="B9" s="38"/>
      <c r="C9" s="40">
        <f>+B9/B29</f>
        <v>0</v>
      </c>
    </row>
    <row r="10" spans="1:3" ht="12.75">
      <c r="A10" s="22" t="s">
        <v>41</v>
      </c>
      <c r="B10" s="38"/>
      <c r="C10" s="40">
        <f>+B10/B29</f>
        <v>0</v>
      </c>
    </row>
    <row r="11" spans="1:3" ht="12.75">
      <c r="A11" s="22" t="s">
        <v>17</v>
      </c>
      <c r="B11" s="38">
        <v>373471.62</v>
      </c>
      <c r="C11" s="40">
        <f>+B11/B29</f>
        <v>0.5600769572724186</v>
      </c>
    </row>
    <row r="12" spans="1:3" ht="12.75">
      <c r="A12" s="22" t="s">
        <v>19</v>
      </c>
      <c r="B12" s="38"/>
      <c r="C12" s="40">
        <f>+B12/B29</f>
        <v>0</v>
      </c>
    </row>
    <row r="13" spans="1:3" ht="12.75">
      <c r="A13" s="22" t="s">
        <v>3</v>
      </c>
      <c r="B13" s="38">
        <v>14115.84</v>
      </c>
      <c r="C13" s="40">
        <f>+B13/B29</f>
        <v>0.021168828615529867</v>
      </c>
    </row>
    <row r="14" spans="1:3" ht="12.75">
      <c r="A14" s="22" t="s">
        <v>26</v>
      </c>
      <c r="B14" s="38">
        <v>3798.7</v>
      </c>
      <c r="C14" s="40">
        <f>+B14/B29</f>
        <v>0.005696722919912191</v>
      </c>
    </row>
    <row r="15" spans="1:3" ht="12.75">
      <c r="A15" s="22" t="s">
        <v>21</v>
      </c>
      <c r="B15" s="38"/>
      <c r="C15" s="40">
        <f>+B15/B29</f>
        <v>0</v>
      </c>
    </row>
    <row r="16" spans="1:3" ht="12.75">
      <c r="A16" s="22" t="s">
        <v>6</v>
      </c>
      <c r="B16" s="38">
        <v>17439.06</v>
      </c>
      <c r="C16" s="40">
        <f>+B16/B29</f>
        <v>0.026152497644911128</v>
      </c>
    </row>
    <row r="17" spans="1:3" ht="12.75">
      <c r="A17" s="22" t="s">
        <v>11</v>
      </c>
      <c r="B17" s="38">
        <v>750</v>
      </c>
      <c r="C17" s="40">
        <f>+B17/B29</f>
        <v>0.001124737986662317</v>
      </c>
    </row>
    <row r="18" spans="1:3" ht="12.75">
      <c r="A18" s="22" t="s">
        <v>9</v>
      </c>
      <c r="B18" s="38">
        <v>17526.09</v>
      </c>
      <c r="C18" s="40">
        <f>+B18/B29</f>
        <v>0.026283012240883422</v>
      </c>
    </row>
    <row r="19" spans="1:3" ht="12.75">
      <c r="A19" s="22" t="s">
        <v>4</v>
      </c>
      <c r="B19" s="38">
        <v>84738.51</v>
      </c>
      <c r="C19" s="40">
        <f>+B19/B29</f>
        <v>0.12707816150688614</v>
      </c>
    </row>
    <row r="20" spans="1:3" ht="12.75">
      <c r="A20" s="22" t="s">
        <v>15</v>
      </c>
      <c r="B20" s="38">
        <v>3307.3</v>
      </c>
      <c r="C20" s="40">
        <f>+B20/B29</f>
        <v>0.0049597945910510415</v>
      </c>
    </row>
    <row r="21" spans="1:3" ht="12.75">
      <c r="A21" s="22" t="s">
        <v>7</v>
      </c>
      <c r="B21" s="38">
        <v>21280.42</v>
      </c>
      <c r="C21" s="40">
        <f>+B21/B29</f>
        <v>0.03191319566150467</v>
      </c>
    </row>
    <row r="22" spans="1:3" ht="12.75">
      <c r="A22" s="22" t="s">
        <v>20</v>
      </c>
      <c r="B22" s="38">
        <v>964</v>
      </c>
      <c r="C22" s="40">
        <f>+B22/B29</f>
        <v>0.001445663225523298</v>
      </c>
    </row>
    <row r="23" spans="1:3" ht="12.75">
      <c r="A23" s="22" t="s">
        <v>28</v>
      </c>
      <c r="B23" s="38">
        <v>2110.84</v>
      </c>
      <c r="C23" s="40">
        <f>+B23/B29</f>
        <v>0.0031655225756883803</v>
      </c>
    </row>
    <row r="24" spans="1:3" ht="12.75">
      <c r="A24" s="22" t="s">
        <v>8</v>
      </c>
      <c r="B24" s="38">
        <v>6577.27</v>
      </c>
      <c r="C24" s="40">
        <f>+B24/B29</f>
        <v>0.009863607223379277</v>
      </c>
    </row>
    <row r="25" spans="1:3" ht="12.75">
      <c r="A25" s="22" t="s">
        <v>44</v>
      </c>
      <c r="B25" s="38"/>
      <c r="C25" s="40">
        <f>+B25/B29</f>
        <v>0</v>
      </c>
    </row>
    <row r="26" spans="1:3" ht="12.75">
      <c r="A26" s="22" t="s">
        <v>12</v>
      </c>
      <c r="B26" s="38">
        <v>2485.5</v>
      </c>
      <c r="C26" s="40">
        <f>+B26/B29</f>
        <v>0.003727381687798918</v>
      </c>
    </row>
    <row r="27" spans="1:3" ht="12.75">
      <c r="A27" s="22" t="s">
        <v>5</v>
      </c>
      <c r="B27" s="38">
        <v>55298.14</v>
      </c>
      <c r="C27" s="40">
        <f>+B27/B29</f>
        <v>0.08292789153302792</v>
      </c>
    </row>
    <row r="28" spans="1:3" ht="12.75">
      <c r="A28" s="22" t="s">
        <v>13</v>
      </c>
      <c r="B28" s="38">
        <v>61783.68</v>
      </c>
      <c r="C28" s="40">
        <f>+B28/B29</f>
        <v>0.09265393580238514</v>
      </c>
    </row>
    <row r="29" spans="1:3" ht="13.5" thickBot="1">
      <c r="A29" s="22"/>
      <c r="B29" s="39">
        <f>SUM(B7:B28)</f>
        <v>666821.9700000001</v>
      </c>
      <c r="C29" s="41">
        <f>SUM(C7:C28)</f>
        <v>0.9999999999999999</v>
      </c>
    </row>
    <row r="30" ht="13.5" thickTop="1">
      <c r="B30" s="3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5.7109375" style="0" customWidth="1"/>
    <col min="2" max="2" width="12.421875" style="0" customWidth="1"/>
  </cols>
  <sheetData>
    <row r="1" spans="1:2" ht="12.75">
      <c r="A1" s="24" t="s">
        <v>0</v>
      </c>
      <c r="B1" s="24"/>
    </row>
    <row r="2" spans="1:2" ht="12.75">
      <c r="A2" s="24" t="s">
        <v>1</v>
      </c>
      <c r="B2" s="24"/>
    </row>
    <row r="3" spans="1:2" ht="12.75">
      <c r="A3" s="25" t="s">
        <v>45</v>
      </c>
      <c r="B3" s="25"/>
    </row>
    <row r="4" spans="1:2" ht="12.75">
      <c r="A4" s="22"/>
      <c r="B4" s="22"/>
    </row>
    <row r="5" spans="1:2" ht="12.75">
      <c r="A5" s="22"/>
      <c r="B5" s="22"/>
    </row>
    <row r="6" spans="1:2" ht="12.75">
      <c r="A6" s="22"/>
      <c r="B6" s="20" t="s">
        <v>42</v>
      </c>
    </row>
    <row r="7" spans="1:3" ht="12.75">
      <c r="A7" s="22" t="s">
        <v>16</v>
      </c>
      <c r="B7" s="38"/>
      <c r="C7" s="40">
        <f>+B7/B29</f>
        <v>0</v>
      </c>
    </row>
    <row r="8" spans="1:3" ht="12.75">
      <c r="A8" s="22" t="s">
        <v>10</v>
      </c>
      <c r="B8" s="38">
        <f>1687.5+9007.2</f>
        <v>10694.7</v>
      </c>
      <c r="C8" s="40">
        <f>+B8/B29</f>
        <v>0.03060882620172993</v>
      </c>
    </row>
    <row r="9" spans="1:3" ht="12.75">
      <c r="A9" s="22" t="s">
        <v>43</v>
      </c>
      <c r="B9" s="38">
        <v>19500</v>
      </c>
      <c r="C9" s="40">
        <f>+B9/B29</f>
        <v>0.05581008452165405</v>
      </c>
    </row>
    <row r="10" spans="1:3" ht="12.75">
      <c r="A10" s="22" t="s">
        <v>41</v>
      </c>
      <c r="B10" s="38"/>
      <c r="C10" s="40">
        <f>+B10/B29</f>
        <v>0</v>
      </c>
    </row>
    <row r="11" spans="1:3" ht="12.75">
      <c r="A11" s="22" t="s">
        <v>17</v>
      </c>
      <c r="B11" s="38">
        <v>0</v>
      </c>
      <c r="C11" s="40">
        <f>+B11/B29</f>
        <v>0</v>
      </c>
    </row>
    <row r="12" spans="1:3" ht="12.75">
      <c r="A12" s="22" t="s">
        <v>19</v>
      </c>
      <c r="B12" s="38">
        <v>0</v>
      </c>
      <c r="C12" s="40">
        <f>+B12/B29</f>
        <v>0</v>
      </c>
    </row>
    <row r="13" spans="1:3" ht="12.75">
      <c r="A13" s="22" t="s">
        <v>3</v>
      </c>
      <c r="B13" s="38">
        <f>19130.28+35971.36</f>
        <v>55101.64</v>
      </c>
      <c r="C13" s="40">
        <f>+B13/B29</f>
        <v>0.15770395824008993</v>
      </c>
    </row>
    <row r="14" spans="1:3" ht="12.75">
      <c r="A14" s="22" t="s">
        <v>26</v>
      </c>
      <c r="B14" s="38">
        <f>49+1343.89+160.98+40+901.05+1624.97</f>
        <v>4119.89</v>
      </c>
      <c r="C14" s="40">
        <f>+B14/B29</f>
        <v>0.011791354313841915</v>
      </c>
    </row>
    <row r="15" spans="1:3" ht="12.75">
      <c r="A15" s="22" t="s">
        <v>21</v>
      </c>
      <c r="B15" s="38">
        <v>0</v>
      </c>
      <c r="C15" s="40">
        <f>+B15/B29</f>
        <v>0</v>
      </c>
    </row>
    <row r="16" spans="1:3" ht="12.75">
      <c r="A16" s="22" t="s">
        <v>6</v>
      </c>
      <c r="B16" s="38">
        <v>30050.97</v>
      </c>
      <c r="C16" s="40">
        <f>+B16/B29</f>
        <v>0.08600754746962515</v>
      </c>
    </row>
    <row r="17" spans="1:3" ht="12.75">
      <c r="A17" s="22" t="s">
        <v>11</v>
      </c>
      <c r="B17" s="38">
        <f>500+250</f>
        <v>750</v>
      </c>
      <c r="C17" s="40">
        <f>+B17/B29</f>
        <v>0.0021465417123713096</v>
      </c>
    </row>
    <row r="18" spans="1:3" ht="12.75">
      <c r="A18" s="22" t="s">
        <v>9</v>
      </c>
      <c r="B18" s="38">
        <v>17375.69</v>
      </c>
      <c r="C18" s="40">
        <f>+B18/B29</f>
        <v>0.049730191154977385</v>
      </c>
    </row>
    <row r="19" spans="1:3" ht="12.75">
      <c r="A19" s="22" t="s">
        <v>4</v>
      </c>
      <c r="B19" s="38">
        <v>35996.86</v>
      </c>
      <c r="C19" s="40">
        <f>+B19/B29</f>
        <v>0.10302501533918706</v>
      </c>
    </row>
    <row r="20" spans="1:3" ht="12.75">
      <c r="A20" s="22" t="s">
        <v>15</v>
      </c>
      <c r="B20" s="38"/>
      <c r="C20" s="40">
        <f>+B20/B29</f>
        <v>0</v>
      </c>
    </row>
    <row r="21" spans="1:3" ht="12.75">
      <c r="A21" s="22" t="s">
        <v>7</v>
      </c>
      <c r="B21" s="38">
        <v>14440.84</v>
      </c>
      <c r="C21" s="40">
        <f>+B21/B29</f>
        <v>0.0413304872289068</v>
      </c>
    </row>
    <row r="22" spans="1:3" ht="12.75">
      <c r="A22" s="22" t="s">
        <v>20</v>
      </c>
      <c r="B22" s="38">
        <f>12850+3511</f>
        <v>16361</v>
      </c>
      <c r="C22" s="40">
        <f>+B22/B29</f>
        <v>0.046826091941475995</v>
      </c>
    </row>
    <row r="23" spans="1:3" ht="12.75">
      <c r="A23" s="22" t="s">
        <v>28</v>
      </c>
      <c r="B23" s="38">
        <v>6301.2</v>
      </c>
      <c r="C23" s="40">
        <f>+B23/B29</f>
        <v>0.018034384850658794</v>
      </c>
    </row>
    <row r="24" spans="1:3" ht="12.75">
      <c r="A24" s="22" t="s">
        <v>8</v>
      </c>
      <c r="B24" s="38">
        <v>6207.71</v>
      </c>
      <c r="C24" s="40">
        <f>+B24/B29</f>
        <v>0.01776681127107267</v>
      </c>
    </row>
    <row r="25" spans="1:3" ht="12.75">
      <c r="A25" s="22" t="s">
        <v>44</v>
      </c>
      <c r="B25" s="38">
        <v>20000</v>
      </c>
      <c r="C25" s="40">
        <f>+B25/B29</f>
        <v>0.05724111232990159</v>
      </c>
    </row>
    <row r="26" spans="1:3" ht="12.75">
      <c r="A26" s="22" t="s">
        <v>12</v>
      </c>
      <c r="B26" s="38">
        <v>1191.99</v>
      </c>
      <c r="C26" s="40">
        <f>+B26/B29</f>
        <v>0.0034115416743059697</v>
      </c>
    </row>
    <row r="27" spans="1:3" ht="12.75">
      <c r="A27" s="22" t="s">
        <v>5</v>
      </c>
      <c r="B27" s="38">
        <v>49111.21</v>
      </c>
      <c r="C27" s="40">
        <f>+B27/B29</f>
        <v>0.14055901441336932</v>
      </c>
    </row>
    <row r="28" spans="1:3" ht="12.75">
      <c r="A28" s="22" t="s">
        <v>13</v>
      </c>
      <c r="B28" s="38">
        <v>62195.52</v>
      </c>
      <c r="C28" s="40">
        <f>+B28/B29</f>
        <v>0.17800703733683204</v>
      </c>
    </row>
    <row r="29" spans="1:3" ht="13.5" thickBot="1">
      <c r="A29" s="22"/>
      <c r="B29" s="39">
        <f>SUM(B7:B28)</f>
        <v>349399.22000000003</v>
      </c>
      <c r="C29" s="41">
        <f>SUM(C7:C28)</f>
        <v>1</v>
      </c>
    </row>
    <row r="30" ht="13.5" thickTop="1">
      <c r="B30" s="3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6.7109375" style="0" customWidth="1"/>
    <col min="3" max="3" width="9.421875" style="0" bestFit="1" customWidth="1"/>
    <col min="6" max="6" width="30.7109375" style="0" customWidth="1"/>
    <col min="7" max="7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2</v>
      </c>
    </row>
    <row r="4" ht="15">
      <c r="A4" s="3"/>
    </row>
    <row r="5" spans="1:3" ht="15">
      <c r="A5" s="3"/>
      <c r="C5" s="17" t="s">
        <v>23</v>
      </c>
    </row>
    <row r="6" spans="3:8" ht="15.75">
      <c r="C6" s="18" t="s">
        <v>22</v>
      </c>
      <c r="F6" s="10"/>
      <c r="G6" s="10"/>
      <c r="H6" s="11"/>
    </row>
    <row r="7" spans="1:8" ht="15">
      <c r="A7" s="3" t="s">
        <v>16</v>
      </c>
      <c r="B7" s="4"/>
      <c r="C7" s="7"/>
      <c r="F7" s="11"/>
      <c r="G7" s="12"/>
      <c r="H7" s="13"/>
    </row>
    <row r="8" spans="1:8" ht="15">
      <c r="A8" s="3" t="s">
        <v>10</v>
      </c>
      <c r="B8" s="9">
        <v>11132.5</v>
      </c>
      <c r="C8" s="7">
        <f>+B8/B26</f>
        <v>0.025166545677353876</v>
      </c>
      <c r="F8" s="11"/>
      <c r="G8" s="16"/>
      <c r="H8" s="13"/>
    </row>
    <row r="9" spans="1:8" ht="15">
      <c r="A9" s="3" t="s">
        <v>17</v>
      </c>
      <c r="B9" s="4"/>
      <c r="C9" s="7"/>
      <c r="F9" s="11"/>
      <c r="G9" s="12"/>
      <c r="H9" s="13"/>
    </row>
    <row r="10" spans="1:8" ht="15">
      <c r="A10" s="3" t="s">
        <v>19</v>
      </c>
      <c r="B10" s="4"/>
      <c r="C10" s="7"/>
      <c r="F10" s="11"/>
      <c r="G10" s="12"/>
      <c r="H10" s="13"/>
    </row>
    <row r="11" spans="1:8" ht="15">
      <c r="A11" s="3" t="s">
        <v>3</v>
      </c>
      <c r="B11" s="4">
        <v>91669.42</v>
      </c>
      <c r="C11" s="7">
        <f>+B11/B26</f>
        <v>0.20723131782138215</v>
      </c>
      <c r="F11" s="11"/>
      <c r="G11" s="12"/>
      <c r="H11" s="13"/>
    </row>
    <row r="12" spans="1:8" ht="15">
      <c r="A12" s="3" t="s">
        <v>26</v>
      </c>
      <c r="B12" s="23">
        <v>4815.18</v>
      </c>
      <c r="C12" s="7">
        <f>+B12/B26</f>
        <v>0.01088537591867782</v>
      </c>
      <c r="F12" s="11"/>
      <c r="G12" s="12"/>
      <c r="H12" s="13"/>
    </row>
    <row r="13" spans="1:8" ht="15">
      <c r="A13" s="3" t="s">
        <v>21</v>
      </c>
      <c r="B13" s="4"/>
      <c r="C13" s="7"/>
      <c r="F13" s="11"/>
      <c r="G13" s="12"/>
      <c r="H13" s="13"/>
    </row>
    <row r="14" spans="1:8" ht="15">
      <c r="A14" s="3" t="s">
        <v>6</v>
      </c>
      <c r="B14" s="4">
        <v>43927.46</v>
      </c>
      <c r="C14" s="7">
        <f>+B14/B26</f>
        <v>0.09930405826006156</v>
      </c>
      <c r="F14" s="11"/>
      <c r="G14" s="12"/>
      <c r="H14" s="13"/>
    </row>
    <row r="15" spans="1:8" ht="15">
      <c r="A15" s="3" t="s">
        <v>11</v>
      </c>
      <c r="B15" s="4">
        <v>11019</v>
      </c>
      <c r="C15" s="7">
        <f>+B15/B26</f>
        <v>0.024909963334270143</v>
      </c>
      <c r="F15" s="11"/>
      <c r="G15" s="12"/>
      <c r="H15" s="13"/>
    </row>
    <row r="16" spans="1:8" ht="15">
      <c r="A16" s="3" t="s">
        <v>9</v>
      </c>
      <c r="B16" s="4">
        <v>17068.43</v>
      </c>
      <c r="C16" s="7">
        <f>+B16/B26</f>
        <v>0.038585530944147066</v>
      </c>
      <c r="F16" s="11"/>
      <c r="G16" s="12"/>
      <c r="H16" s="13"/>
    </row>
    <row r="17" spans="1:8" ht="15">
      <c r="A17" s="3" t="s">
        <v>4</v>
      </c>
      <c r="B17" s="4">
        <v>87173.31</v>
      </c>
      <c r="C17" s="7">
        <f>+B17/B26</f>
        <v>0.19706724347281646</v>
      </c>
      <c r="F17" s="11"/>
      <c r="G17" s="12"/>
      <c r="H17" s="13"/>
    </row>
    <row r="18" spans="1:8" ht="15">
      <c r="A18" s="3" t="s">
        <v>15</v>
      </c>
      <c r="B18" s="4"/>
      <c r="C18" s="7"/>
      <c r="F18" s="11"/>
      <c r="G18" s="12"/>
      <c r="H18" s="13"/>
    </row>
    <row r="19" spans="1:8" ht="15">
      <c r="A19" s="3" t="s">
        <v>7</v>
      </c>
      <c r="B19" s="4">
        <v>30412.75</v>
      </c>
      <c r="C19" s="7">
        <f>+B19/B26</f>
        <v>0.06875219960017463</v>
      </c>
      <c r="F19" s="11"/>
      <c r="G19" s="12"/>
      <c r="H19" s="13"/>
    </row>
    <row r="20" spans="1:8" ht="15">
      <c r="A20" s="3" t="s">
        <v>20</v>
      </c>
      <c r="B20" s="4"/>
      <c r="C20" s="7"/>
      <c r="F20" s="11"/>
      <c r="G20" s="12"/>
      <c r="H20" s="13"/>
    </row>
    <row r="21" spans="1:8" ht="15">
      <c r="A21" s="3" t="s">
        <v>28</v>
      </c>
      <c r="B21" s="4">
        <v>1745.3</v>
      </c>
      <c r="C21" s="7">
        <f>+B21/B26</f>
        <v>0.003945490426291104</v>
      </c>
      <c r="F21" s="11"/>
      <c r="G21" s="12"/>
      <c r="H21" s="13"/>
    </row>
    <row r="22" spans="1:8" ht="15">
      <c r="A22" s="3" t="s">
        <v>8</v>
      </c>
      <c r="B22" s="4">
        <v>27207.37</v>
      </c>
      <c r="C22" s="7">
        <f>+B22/B26</f>
        <v>0.06150599774225623</v>
      </c>
      <c r="F22" s="11"/>
      <c r="G22" s="12"/>
      <c r="H22" s="13"/>
    </row>
    <row r="23" spans="1:8" ht="15">
      <c r="A23" s="3" t="s">
        <v>12</v>
      </c>
      <c r="B23" s="4">
        <v>6186.45</v>
      </c>
      <c r="C23" s="7">
        <f>+B23/B26</f>
        <v>0.013985320144232281</v>
      </c>
      <c r="F23" s="11"/>
      <c r="G23" s="12"/>
      <c r="H23" s="13"/>
    </row>
    <row r="24" spans="1:8" ht="15">
      <c r="A24" s="3" t="s">
        <v>5</v>
      </c>
      <c r="B24" s="4">
        <v>52449.34</v>
      </c>
      <c r="C24" s="7">
        <f>+B24/B26</f>
        <v>0.11856893877000346</v>
      </c>
      <c r="F24" s="11"/>
      <c r="G24" s="12"/>
      <c r="H24" s="13"/>
    </row>
    <row r="25" spans="1:8" ht="15">
      <c r="A25" s="3" t="s">
        <v>13</v>
      </c>
      <c r="B25" s="23">
        <v>57546.61</v>
      </c>
      <c r="C25" s="7">
        <f>+B25/B26</f>
        <v>0.1300920178883332</v>
      </c>
      <c r="F25" s="11"/>
      <c r="G25" s="12"/>
      <c r="H25" s="13"/>
    </row>
    <row r="26" spans="2:8" ht="16.5" thickBot="1">
      <c r="B26" s="5">
        <f>SUM(B7:B25)</f>
        <v>442353.12</v>
      </c>
      <c r="C26" s="6">
        <f>SUM(C7:C25)</f>
        <v>1</v>
      </c>
      <c r="F26" s="10"/>
      <c r="G26" s="14"/>
      <c r="H26" s="15"/>
    </row>
    <row r="27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0" customWidth="1"/>
    <col min="2" max="2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27</v>
      </c>
    </row>
    <row r="4" ht="15">
      <c r="A4" s="3"/>
    </row>
    <row r="5" spans="1:3" ht="15">
      <c r="A5" s="3"/>
      <c r="C5" s="17" t="s">
        <v>23</v>
      </c>
    </row>
    <row r="6" spans="1:3" ht="15.75">
      <c r="A6" s="3"/>
      <c r="B6" s="3"/>
      <c r="C6" s="18" t="s">
        <v>22</v>
      </c>
    </row>
    <row r="7" spans="1:3" ht="15">
      <c r="A7" s="3" t="s">
        <v>16</v>
      </c>
      <c r="B7" s="4"/>
      <c r="C7" s="7"/>
    </row>
    <row r="8" spans="1:3" ht="15">
      <c r="A8" s="3" t="s">
        <v>10</v>
      </c>
      <c r="B8" s="4">
        <v>3012.5</v>
      </c>
      <c r="C8" s="7">
        <f>+B8/B26</f>
        <v>0.008877584519024994</v>
      </c>
    </row>
    <row r="9" spans="1:3" ht="15">
      <c r="A9" s="3" t="s">
        <v>17</v>
      </c>
      <c r="B9" s="4">
        <v>16337.5</v>
      </c>
      <c r="C9" s="7">
        <f>+B9/B26</f>
        <v>0.04814524052433887</v>
      </c>
    </row>
    <row r="10" spans="1:3" ht="15">
      <c r="A10" s="3" t="s">
        <v>19</v>
      </c>
      <c r="B10" s="4"/>
      <c r="C10" s="7">
        <f>+B10/B26</f>
        <v>0</v>
      </c>
    </row>
    <row r="11" spans="1:3" ht="15">
      <c r="A11" s="3" t="s">
        <v>3</v>
      </c>
      <c r="B11" s="4">
        <v>20938.42</v>
      </c>
      <c r="C11" s="7">
        <f>+B11/B26</f>
        <v>0.061703765392479105</v>
      </c>
    </row>
    <row r="12" spans="1:3" ht="15">
      <c r="A12" s="3" t="s">
        <v>26</v>
      </c>
      <c r="B12" s="4">
        <f>888+1352.47+1363.04+49+10.21+901.05+352.55+1547.47+1872.7+75</f>
        <v>8411.490000000002</v>
      </c>
      <c r="C12" s="7">
        <f>+B12/B26</f>
        <v>0.024787954657571307</v>
      </c>
    </row>
    <row r="13" spans="1:3" ht="15">
      <c r="A13" s="3" t="s">
        <v>21</v>
      </c>
      <c r="B13" s="4"/>
      <c r="C13" s="7"/>
    </row>
    <row r="14" spans="1:3" ht="15">
      <c r="A14" s="3" t="s">
        <v>6</v>
      </c>
      <c r="B14" s="4">
        <v>21471.54</v>
      </c>
      <c r="C14" s="7">
        <f>+B14/B26</f>
        <v>0.06327482526261441</v>
      </c>
    </row>
    <row r="15" spans="1:3" ht="15">
      <c r="A15" s="3" t="s">
        <v>11</v>
      </c>
      <c r="B15" s="4">
        <f>912.5+1174.02</f>
        <v>2086.52</v>
      </c>
      <c r="C15" s="7">
        <f>+B15/B26</f>
        <v>0.006148799220128143</v>
      </c>
    </row>
    <row r="16" spans="1:3" ht="15">
      <c r="A16" s="3" t="s">
        <v>9</v>
      </c>
      <c r="B16" s="4">
        <v>17222.77</v>
      </c>
      <c r="C16" s="7">
        <f>+B16/B26</f>
        <v>0.05075405687194294</v>
      </c>
    </row>
    <row r="17" spans="1:3" ht="15">
      <c r="A17" s="3" t="s">
        <v>4</v>
      </c>
      <c r="B17" s="4">
        <v>62961.94</v>
      </c>
      <c r="C17" s="7">
        <f>+B17/B26</f>
        <v>0.1855435498196782</v>
      </c>
    </row>
    <row r="18" spans="1:3" ht="15">
      <c r="A18" s="3" t="s">
        <v>15</v>
      </c>
      <c r="B18" s="4"/>
      <c r="C18" s="7"/>
    </row>
    <row r="19" spans="1:3" ht="15">
      <c r="A19" s="3" t="s">
        <v>7</v>
      </c>
      <c r="B19" s="4">
        <v>38897.92</v>
      </c>
      <c r="C19" s="7">
        <f>+B19/B26</f>
        <v>0.11462890370598264</v>
      </c>
    </row>
    <row r="20" spans="1:3" ht="15">
      <c r="A20" s="3" t="s">
        <v>20</v>
      </c>
      <c r="B20" s="4">
        <v>3830.31</v>
      </c>
      <c r="C20" s="7">
        <f>+B20/B26</f>
        <v>0.011287601911723361</v>
      </c>
    </row>
    <row r="21" spans="1:3" ht="15">
      <c r="A21" s="3" t="s">
        <v>28</v>
      </c>
      <c r="B21" s="4">
        <v>21771.23</v>
      </c>
      <c r="C21" s="7">
        <f>+B21/B26</f>
        <v>0.06415798652552117</v>
      </c>
    </row>
    <row r="22" spans="1:3" ht="15">
      <c r="A22" s="3" t="s">
        <v>8</v>
      </c>
      <c r="B22" s="4"/>
      <c r="C22" s="7"/>
    </row>
    <row r="23" spans="1:3" ht="15">
      <c r="A23" s="3" t="s">
        <v>12</v>
      </c>
      <c r="B23" s="4">
        <v>4531.5</v>
      </c>
      <c r="C23" s="7">
        <f>+B23/B26</f>
        <v>0.01335394995782963</v>
      </c>
    </row>
    <row r="24" spans="1:3" ht="15">
      <c r="A24" s="3" t="s">
        <v>5</v>
      </c>
      <c r="B24" s="4">
        <f>1779.53+1174.02+610.99+39946.29+1251.73+3045.2+2103.92+4300</f>
        <v>54211.68</v>
      </c>
      <c r="C24" s="7">
        <f>+B24/B26</f>
        <v>0.1597572684210247</v>
      </c>
    </row>
    <row r="25" spans="1:3" ht="15">
      <c r="A25" s="3" t="s">
        <v>13</v>
      </c>
      <c r="B25" s="4">
        <v>63652.48</v>
      </c>
      <c r="C25" s="7">
        <f>+B25/B26</f>
        <v>0.18757851321014044</v>
      </c>
    </row>
    <row r="26" spans="2:3" ht="16.5" thickBot="1">
      <c r="B26" s="5">
        <f>SUM(B7:B25)</f>
        <v>339337.80000000005</v>
      </c>
      <c r="C26" s="8">
        <f>SUM(C7:C25)</f>
        <v>0.9999999999999999</v>
      </c>
    </row>
    <row r="27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2012-05-08T18:56:28Z</cp:lastPrinted>
  <dcterms:created xsi:type="dcterms:W3CDTF">2011-12-06T19:08:41Z</dcterms:created>
  <dcterms:modified xsi:type="dcterms:W3CDTF">2012-06-11T19:45:24Z</dcterms:modified>
  <cp:category/>
  <cp:version/>
  <cp:contentType/>
  <cp:contentStatus/>
</cp:coreProperties>
</file>