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Feb" sheetId="2" r:id="rId2"/>
    <sheet name="Jan" sheetId="3" r:id="rId3"/>
    <sheet name="Dec" sheetId="4" r:id="rId4"/>
    <sheet name="Nov" sheetId="5" r:id="rId5"/>
    <sheet name="Oct" sheetId="6" r:id="rId6"/>
    <sheet name="Sept" sheetId="7" r:id="rId7"/>
    <sheet name="Aug" sheetId="8" r:id="rId8"/>
    <sheet name="July" sheetId="9" r:id="rId9"/>
  </sheets>
  <definedNames/>
  <calcPr fullCalcOnLoad="1"/>
</workbook>
</file>

<file path=xl/sharedStrings.xml><?xml version="1.0" encoding="utf-8"?>
<sst xmlns="http://schemas.openxmlformats.org/spreadsheetml/2006/main" count="237" uniqueCount="48">
  <si>
    <t>Todd County Board of Education</t>
  </si>
  <si>
    <t>Breakdown of Orders of the Treasurer</t>
  </si>
  <si>
    <t>December 2011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</si>
  <si>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</si>
  <si>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</si>
  <si>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</si>
  <si>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</si>
  <si>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</si>
  <si>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</si>
  <si>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</si>
  <si>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</si>
  <si>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</si>
  <si>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</si>
  <si>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</si>
  <si>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July 2011</t>
  </si>
  <si>
    <t>Insurance</t>
  </si>
  <si>
    <t>Annual Dues/Memberships</t>
  </si>
  <si>
    <t>Bond Payments</t>
  </si>
  <si>
    <t>August 2011</t>
  </si>
  <si>
    <t>Computer Lease Payment</t>
  </si>
  <si>
    <t>Software/Annual Maint</t>
  </si>
  <si>
    <t>Copy Paper</t>
  </si>
  <si>
    <t>Total</t>
  </si>
  <si>
    <t>% of</t>
  </si>
  <si>
    <t>September 2011</t>
  </si>
  <si>
    <t>October 2011</t>
  </si>
  <si>
    <t>Copiers</t>
  </si>
  <si>
    <t>November 2011</t>
  </si>
  <si>
    <t>Technology Hardware</t>
  </si>
  <si>
    <t>December</t>
  </si>
  <si>
    <t>November</t>
  </si>
  <si>
    <t>October</t>
  </si>
  <si>
    <t>September</t>
  </si>
  <si>
    <t>August</t>
  </si>
  <si>
    <t>July</t>
  </si>
  <si>
    <t>Copier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</si>
  <si>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</si>
  <si>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</si>
  <si>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</si>
  <si>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</si>
  <si>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</si>
  <si>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</si>
  <si>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</si>
  <si>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</si>
  <si>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</si>
  <si>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January 2012</t>
  </si>
  <si>
    <t>February</t>
  </si>
  <si>
    <t>February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</si>
</sst>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1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9" fontId="1" fillId="0" borderId="10" xfId="42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44" fontId="2" fillId="0" borderId="0" xfId="44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0" fontId="3" fillId="0" borderId="0" xfId="0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44" fontId="4" fillId="0" borderId="10" xfId="44" applyFont="1" applyBorder="1" applyAlignment="1">
      <alignment/>
    </xf>
    <xf numFmtId="164" fontId="0" fillId="0" borderId="0" xfId="0" applyNumberFormat="1" applyAlignment="1">
      <alignment/>
    </xf>
    <xf numFmtId="164" fontId="4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5" width="9.57421875" style="0" customWidth="1"/>
    <col min="6" max="8" width="10.7109375" style="0" customWidth="1"/>
    <col min="9" max="9" width="9.57421875" style="0" customWidth="1"/>
    <col min="10" max="10" width="10.7109375" style="0" customWidth="1"/>
    <col min="11" max="11" width="9.7109375" style="0" customWidth="1"/>
  </cols>
  <sheetData>
    <row r="1" spans="1:3" ht="12.75">
      <c r="A1" s="24" t="s">
        <v>0</v>
      </c>
      <c r="B1" s="24"/>
      <c r="C1" s="24"/>
    </row>
    <row r="2" spans="1:3" ht="12.75">
      <c r="A2" s="24" t="s">
        <v>1</v>
      </c>
      <c r="B2" s="24"/>
      <c r="C2" s="24"/>
    </row>
    <row r="3" spans="1:3" ht="12.75">
      <c r="A3" s="25" t="s">
        <v>47</v>
      </c>
      <c r="B3" s="25"/>
      <c r="C3" s="25"/>
    </row>
    <row r="4" spans="1:11" ht="12.75">
      <c r="A4" s="22"/>
      <c r="B4" s="22"/>
      <c r="C4" s="22"/>
      <c r="K4" s="19" t="s">
        <v>38</v>
      </c>
    </row>
    <row r="5" spans="1:11" ht="12.75">
      <c r="A5" s="22"/>
      <c r="B5" s="22"/>
      <c r="C5" s="22"/>
      <c r="J5" s="19" t="s">
        <v>37</v>
      </c>
      <c r="K5" s="19" t="s">
        <v>39</v>
      </c>
    </row>
    <row r="6" spans="1:11" ht="12.75">
      <c r="A6" s="22"/>
      <c r="B6" s="20" t="s">
        <v>46</v>
      </c>
      <c r="C6" s="20" t="s">
        <v>42</v>
      </c>
      <c r="D6" s="20" t="s">
        <v>29</v>
      </c>
      <c r="E6" s="20" t="s">
        <v>30</v>
      </c>
      <c r="F6" s="20" t="s">
        <v>31</v>
      </c>
      <c r="G6" s="20" t="s">
        <v>32</v>
      </c>
      <c r="H6" s="20" t="s">
        <v>33</v>
      </c>
      <c r="I6" s="21" t="s">
        <v>34</v>
      </c>
      <c r="J6" s="21" t="s">
        <v>36</v>
      </c>
      <c r="K6" s="21" t="s">
        <v>40</v>
      </c>
    </row>
    <row r="7" spans="1:11" ht="12.75">
      <c r="A7" s="22" t="s">
        <v>16</v>
      </c>
      <c r="B7" s="38"/>
      <c r="C7" s="35"/>
      <c r="D7" s="26"/>
      <c r="E7" s="26"/>
      <c r="F7" s="26"/>
      <c r="G7" s="26"/>
      <c r="H7" s="26">
        <v>2875</v>
      </c>
      <c r="I7" s="26">
        <f>2625+2300+9841.47</f>
        <v>14766.47</v>
      </c>
      <c r="J7" s="36">
        <f>SUM(C7:I7)</f>
        <v>17641.47</v>
      </c>
      <c r="K7" s="27">
        <f>+J7/J31</f>
        <v>0.006439543874010412</v>
      </c>
    </row>
    <row r="8" spans="1:11" ht="12.75">
      <c r="A8" s="22" t="s">
        <v>10</v>
      </c>
      <c r="B8" s="35">
        <v>1175</v>
      </c>
      <c r="C8" s="35">
        <f>1687.5+9007.2</f>
        <v>10694.7</v>
      </c>
      <c r="D8" s="28">
        <v>11132.5</v>
      </c>
      <c r="E8" s="26">
        <v>3012.5</v>
      </c>
      <c r="F8" s="26">
        <v>1900</v>
      </c>
      <c r="G8" s="26">
        <v>3525</v>
      </c>
      <c r="H8" s="26">
        <v>3647.1</v>
      </c>
      <c r="I8" s="28">
        <v>1767.5</v>
      </c>
      <c r="J8" s="36">
        <f aca="true" t="shared" si="0" ref="J8:J28">SUM(C8:I8)</f>
        <v>35679.3</v>
      </c>
      <c r="K8" s="27">
        <f>+J8/J31</f>
        <v>0.013023768299579325</v>
      </c>
    </row>
    <row r="9" spans="1:11" ht="12.75">
      <c r="A9" s="22" t="s">
        <v>43</v>
      </c>
      <c r="B9" s="35"/>
      <c r="C9" s="35">
        <v>19500</v>
      </c>
      <c r="D9" s="28"/>
      <c r="E9" s="26"/>
      <c r="F9" s="26"/>
      <c r="G9" s="26"/>
      <c r="H9" s="26"/>
      <c r="I9" s="28"/>
      <c r="J9" s="36">
        <f t="shared" si="0"/>
        <v>19500</v>
      </c>
      <c r="K9" s="27">
        <f>+J9/J31</f>
        <v>0.0071179502356211255</v>
      </c>
    </row>
    <row r="10" spans="1:11" ht="12.75">
      <c r="A10" s="22" t="s">
        <v>41</v>
      </c>
      <c r="B10" s="35"/>
      <c r="C10" s="35"/>
      <c r="D10" s="28"/>
      <c r="E10" s="26"/>
      <c r="F10" s="26"/>
      <c r="G10" s="26">
        <v>19320</v>
      </c>
      <c r="H10" s="26"/>
      <c r="I10" s="28"/>
      <c r="J10" s="36">
        <f t="shared" si="0"/>
        <v>19320</v>
      </c>
      <c r="K10" s="27">
        <f>+J10/J31</f>
        <v>0.007052246079600007</v>
      </c>
    </row>
    <row r="11" spans="1:11" ht="12.75">
      <c r="A11" s="22" t="s">
        <v>17</v>
      </c>
      <c r="B11" s="35">
        <v>373471.62</v>
      </c>
      <c r="C11" s="35">
        <v>0</v>
      </c>
      <c r="D11" s="26"/>
      <c r="E11" s="26">
        <v>16337.5</v>
      </c>
      <c r="F11" s="26">
        <f>302425.81+280319.23+38624.3</f>
        <v>621369.3400000001</v>
      </c>
      <c r="G11" s="26"/>
      <c r="H11" s="26">
        <f>24961.25+72158.99+4200.97+9222.03</f>
        <v>110543.24</v>
      </c>
      <c r="I11" s="26">
        <v>194152.93</v>
      </c>
      <c r="J11" s="36">
        <f t="shared" si="0"/>
        <v>942403.01</v>
      </c>
      <c r="K11" s="27"/>
    </row>
    <row r="12" spans="1:11" ht="12.75">
      <c r="A12" s="22" t="s">
        <v>19</v>
      </c>
      <c r="B12" s="35"/>
      <c r="C12" s="35">
        <v>0</v>
      </c>
      <c r="D12" s="26"/>
      <c r="E12" s="26"/>
      <c r="F12" s="26">
        <f>16272.87+41398.28</f>
        <v>57671.15</v>
      </c>
      <c r="G12" s="26">
        <v>6514</v>
      </c>
      <c r="H12" s="26">
        <v>346686.17</v>
      </c>
      <c r="I12" s="26"/>
      <c r="J12" s="36">
        <f t="shared" si="0"/>
        <v>410871.32</v>
      </c>
      <c r="K12" s="27">
        <f>+J12/J31</f>
        <v>0.14997751841045964</v>
      </c>
    </row>
    <row r="13" spans="1:11" ht="12.75">
      <c r="A13" s="22" t="s">
        <v>3</v>
      </c>
      <c r="B13" s="35">
        <v>14115.84</v>
      </c>
      <c r="C13" s="35">
        <f>19130.28+35971.36</f>
        <v>55101.64</v>
      </c>
      <c r="D13" s="26">
        <v>91669.42</v>
      </c>
      <c r="E13" s="26">
        <v>20938.42</v>
      </c>
      <c r="F13" s="26">
        <f>68038.95+114647+1730+10400+7128.02</f>
        <v>201943.97</v>
      </c>
      <c r="G13" s="26">
        <f>656030.21+590031.92+2400+4350+112.5+1600+8667+190122.14+18787.39+19625.39</f>
        <v>1491726.5499999998</v>
      </c>
      <c r="H13" s="26">
        <f>317865.83+318846.2+17950+15696.8</f>
        <v>670358.8300000001</v>
      </c>
      <c r="I13" s="26">
        <v>485690.81</v>
      </c>
      <c r="J13" s="36">
        <f t="shared" si="0"/>
        <v>3017429.64</v>
      </c>
      <c r="K13" s="27"/>
    </row>
    <row r="14" spans="1:11" ht="12.75">
      <c r="A14" s="22" t="s">
        <v>26</v>
      </c>
      <c r="B14" s="35">
        <v>3798.7</v>
      </c>
      <c r="C14" s="35">
        <f>49+1343.89+160.98+40+901.05+1624.97</f>
        <v>4119.89</v>
      </c>
      <c r="D14" s="26">
        <v>4815.18</v>
      </c>
      <c r="E14" s="26">
        <f>888+1352.47+1363.04+49+10.21+901.05+352.55+1547.47+1872.7+75</f>
        <v>8411.490000000002</v>
      </c>
      <c r="F14" s="26">
        <v>2746.2</v>
      </c>
      <c r="G14" s="26">
        <v>4906.74</v>
      </c>
      <c r="H14" s="26">
        <v>1540.81</v>
      </c>
      <c r="I14" s="26">
        <f>49+107.55</f>
        <v>156.55</v>
      </c>
      <c r="J14" s="36">
        <f t="shared" si="0"/>
        <v>26696.86</v>
      </c>
      <c r="K14" s="27">
        <f>+J14/J31</f>
        <v>0.00974497030396637</v>
      </c>
    </row>
    <row r="15" spans="1:11" ht="12.75">
      <c r="A15" s="22" t="s">
        <v>21</v>
      </c>
      <c r="B15" s="35"/>
      <c r="C15" s="35">
        <v>0</v>
      </c>
      <c r="D15" s="26"/>
      <c r="E15" s="26"/>
      <c r="F15" s="26"/>
      <c r="G15" s="26"/>
      <c r="H15" s="26">
        <v>22554</v>
      </c>
      <c r="I15" s="26"/>
      <c r="J15" s="36">
        <f t="shared" si="0"/>
        <v>22554</v>
      </c>
      <c r="K15" s="27">
        <f>+J15/J31</f>
        <v>0.008232730749446096</v>
      </c>
    </row>
    <row r="16" spans="1:11" ht="12.75">
      <c r="A16" s="22" t="s">
        <v>6</v>
      </c>
      <c r="B16" s="35">
        <v>17439.06</v>
      </c>
      <c r="C16" s="35">
        <v>30050.97</v>
      </c>
      <c r="D16" s="26">
        <v>43927.46</v>
      </c>
      <c r="E16" s="26">
        <v>21471.54</v>
      </c>
      <c r="F16" s="26">
        <v>34000.86</v>
      </c>
      <c r="G16" s="26">
        <v>31566.42</v>
      </c>
      <c r="H16" s="26"/>
      <c r="I16" s="26"/>
      <c r="J16" s="36">
        <f t="shared" si="0"/>
        <v>161017.25</v>
      </c>
      <c r="K16" s="27">
        <f>+J16/J31</f>
        <v>0.05877501397828542</v>
      </c>
    </row>
    <row r="17" spans="1:11" ht="12.75">
      <c r="A17" s="22" t="s">
        <v>11</v>
      </c>
      <c r="B17" s="35">
        <v>750</v>
      </c>
      <c r="C17" s="35">
        <f>500+250</f>
        <v>750</v>
      </c>
      <c r="D17" s="26">
        <v>11019</v>
      </c>
      <c r="E17" s="26">
        <f>912.5+1174.02</f>
        <v>2086.52</v>
      </c>
      <c r="F17" s="26">
        <v>5500</v>
      </c>
      <c r="G17" s="26">
        <v>1000</v>
      </c>
      <c r="H17" s="29"/>
      <c r="I17" s="26">
        <v>1650</v>
      </c>
      <c r="J17" s="36">
        <f t="shared" si="0"/>
        <v>22005.52</v>
      </c>
      <c r="K17" s="27">
        <f>+J17/J31</f>
        <v>0.008032522885587968</v>
      </c>
    </row>
    <row r="18" spans="1:11" ht="12.75">
      <c r="A18" s="22" t="s">
        <v>9</v>
      </c>
      <c r="B18" s="35">
        <v>17526.09</v>
      </c>
      <c r="C18" s="35">
        <v>17375.69</v>
      </c>
      <c r="D18" s="26">
        <v>17068.43</v>
      </c>
      <c r="E18" s="26">
        <v>17222.77</v>
      </c>
      <c r="F18" s="26">
        <v>15960.65</v>
      </c>
      <c r="G18" s="26">
        <v>16075.96</v>
      </c>
      <c r="H18" s="26">
        <v>24628.4</v>
      </c>
      <c r="I18" s="26">
        <v>23966.35</v>
      </c>
      <c r="J18" s="36">
        <f t="shared" si="0"/>
        <v>132298.25</v>
      </c>
      <c r="K18" s="27">
        <f>+J18/J31</f>
        <v>0.04829191588511603</v>
      </c>
    </row>
    <row r="19" spans="1:11" ht="12.75">
      <c r="A19" s="22" t="s">
        <v>4</v>
      </c>
      <c r="B19" s="35">
        <v>84738.51</v>
      </c>
      <c r="C19" s="35">
        <v>35996.86</v>
      </c>
      <c r="D19" s="26">
        <v>87173.31</v>
      </c>
      <c r="E19" s="26">
        <v>62961.94</v>
      </c>
      <c r="F19" s="26">
        <v>91925.52</v>
      </c>
      <c r="G19" s="26">
        <v>81124.58</v>
      </c>
      <c r="H19" s="26">
        <v>4087.32</v>
      </c>
      <c r="I19" s="26"/>
      <c r="J19" s="36">
        <f t="shared" si="0"/>
        <v>363269.53</v>
      </c>
      <c r="K19" s="27">
        <f>+J19/J31</f>
        <v>0.13260176598243464</v>
      </c>
    </row>
    <row r="20" spans="1:11" ht="12.75">
      <c r="A20" s="22" t="s">
        <v>15</v>
      </c>
      <c r="B20" s="35">
        <v>3307.3</v>
      </c>
      <c r="C20" s="35"/>
      <c r="D20" s="26"/>
      <c r="E20" s="26"/>
      <c r="F20" s="26"/>
      <c r="G20" s="26">
        <v>3509.54</v>
      </c>
      <c r="H20" s="26">
        <v>219660</v>
      </c>
      <c r="I20" s="26">
        <v>26635</v>
      </c>
      <c r="J20" s="36">
        <f t="shared" si="0"/>
        <v>249804.54</v>
      </c>
      <c r="K20" s="27">
        <f>+J20/J31</f>
        <v>0.09118442483857574</v>
      </c>
    </row>
    <row r="21" spans="1:11" ht="12.75">
      <c r="A21" s="22" t="s">
        <v>7</v>
      </c>
      <c r="B21" s="35">
        <v>21280.42</v>
      </c>
      <c r="C21" s="35">
        <v>14440.84</v>
      </c>
      <c r="D21" s="26">
        <v>30412.75</v>
      </c>
      <c r="E21" s="26">
        <v>38897.92</v>
      </c>
      <c r="F21" s="26">
        <v>28465.55</v>
      </c>
      <c r="G21" s="26">
        <v>58514.22</v>
      </c>
      <c r="H21" s="26">
        <v>57542.03</v>
      </c>
      <c r="I21" s="26"/>
      <c r="J21" s="36">
        <f t="shared" si="0"/>
        <v>228273.31</v>
      </c>
      <c r="K21" s="27">
        <f>+J21/J31</f>
        <v>0.08332502875387252</v>
      </c>
    </row>
    <row r="22" spans="1:11" ht="12.75">
      <c r="A22" s="22" t="s">
        <v>20</v>
      </c>
      <c r="B22" s="35">
        <v>964</v>
      </c>
      <c r="C22" s="35">
        <f>12850+3511</f>
        <v>16361</v>
      </c>
      <c r="D22" s="26"/>
      <c r="E22" s="26">
        <v>3830.31</v>
      </c>
      <c r="F22" s="26">
        <v>18469.44</v>
      </c>
      <c r="G22" s="26">
        <f>2500+46493.71+11800</f>
        <v>60793.71</v>
      </c>
      <c r="H22" s="26">
        <f>5510+2575</f>
        <v>8085</v>
      </c>
      <c r="I22" s="26">
        <f>12487.49+10910.04+2800</f>
        <v>26197.53</v>
      </c>
      <c r="J22" s="36">
        <f t="shared" si="0"/>
        <v>133736.99</v>
      </c>
      <c r="K22" s="27">
        <f>+J22/J31</f>
        <v>0.04881708920419282</v>
      </c>
    </row>
    <row r="23" spans="1:11" ht="12.75">
      <c r="A23" s="22" t="s">
        <v>28</v>
      </c>
      <c r="B23" s="35">
        <v>2110.84</v>
      </c>
      <c r="C23" s="35">
        <v>6301.2</v>
      </c>
      <c r="D23" s="26">
        <v>1745.3</v>
      </c>
      <c r="E23" s="26">
        <v>21771.23</v>
      </c>
      <c r="F23" s="26">
        <v>9203.88</v>
      </c>
      <c r="G23" s="26">
        <v>8132.44</v>
      </c>
      <c r="H23" s="26">
        <v>6086.43</v>
      </c>
      <c r="I23" s="26">
        <v>0</v>
      </c>
      <c r="J23" s="36">
        <f t="shared" si="0"/>
        <v>53240.48</v>
      </c>
      <c r="K23" s="27">
        <f>+J23/J31</f>
        <v>0.019434004469773426</v>
      </c>
    </row>
    <row r="24" spans="1:11" ht="12.75">
      <c r="A24" s="22" t="s">
        <v>8</v>
      </c>
      <c r="B24" s="35">
        <v>6577.27</v>
      </c>
      <c r="C24" s="35">
        <v>6207.71</v>
      </c>
      <c r="D24" s="26">
        <v>27207.37</v>
      </c>
      <c r="E24" s="26"/>
      <c r="F24" s="26"/>
      <c r="G24" s="26"/>
      <c r="H24" s="26"/>
      <c r="I24" s="26"/>
      <c r="J24" s="36">
        <f t="shared" si="0"/>
        <v>33415.08</v>
      </c>
      <c r="K24" s="27">
        <f>+J24/J31</f>
        <v>0.01219727572098968</v>
      </c>
    </row>
    <row r="25" spans="1:11" ht="12.75">
      <c r="A25" s="22" t="s">
        <v>44</v>
      </c>
      <c r="B25" s="35"/>
      <c r="C25" s="35">
        <v>20000</v>
      </c>
      <c r="D25" s="26"/>
      <c r="E25" s="26"/>
      <c r="F25" s="26"/>
      <c r="G25" s="26"/>
      <c r="H25" s="26"/>
      <c r="I25" s="26"/>
      <c r="J25" s="36">
        <f t="shared" si="0"/>
        <v>20000</v>
      </c>
      <c r="K25" s="27">
        <f>+J25/J31</f>
        <v>0.007300461780124231</v>
      </c>
    </row>
    <row r="26" spans="1:11" ht="12.75">
      <c r="A26" s="22" t="s">
        <v>12</v>
      </c>
      <c r="B26" s="35">
        <v>2485.5</v>
      </c>
      <c r="C26" s="35">
        <v>1191.99</v>
      </c>
      <c r="D26" s="26">
        <v>6186.45</v>
      </c>
      <c r="E26" s="26">
        <v>4531.5</v>
      </c>
      <c r="F26" s="26">
        <v>3667.91</v>
      </c>
      <c r="G26" s="26">
        <v>5135.21</v>
      </c>
      <c r="H26" s="26">
        <v>4123.35</v>
      </c>
      <c r="I26" s="26"/>
      <c r="J26" s="36">
        <f t="shared" si="0"/>
        <v>24836.409999999996</v>
      </c>
      <c r="K26" s="27">
        <f>+J26/J31</f>
        <v>0.00906586309802476</v>
      </c>
    </row>
    <row r="27" spans="1:11" ht="12.75">
      <c r="A27" s="22" t="s">
        <v>5</v>
      </c>
      <c r="B27" s="35">
        <v>55298.14</v>
      </c>
      <c r="C27" s="35">
        <v>49111.21</v>
      </c>
      <c r="D27" s="26">
        <v>52449.34</v>
      </c>
      <c r="E27" s="26">
        <f>1779.53+1174.02+610.99+39946.29+1251.73+3045.2+2103.92+4300</f>
        <v>54211.68</v>
      </c>
      <c r="F27" s="26">
        <f>98.53+642.58+2184.54+56274+1449.34+647.61+3954.52+945.64+4300</f>
        <v>70496.76</v>
      </c>
      <c r="G27" s="26">
        <f>540.88+611.83+51944.86+98.53+656.7+670.56+4253.99+2120.54+4300</f>
        <v>65197.88999999999</v>
      </c>
      <c r="H27" s="26">
        <v>4300</v>
      </c>
      <c r="I27" s="26">
        <v>61189.33</v>
      </c>
      <c r="J27" s="36">
        <f t="shared" si="0"/>
        <v>356956.21</v>
      </c>
      <c r="K27" s="27">
        <f>+J27/J31</f>
        <v>0.13029725841414994</v>
      </c>
    </row>
    <row r="28" spans="1:11" ht="12.75">
      <c r="A28" s="22" t="s">
        <v>13</v>
      </c>
      <c r="B28" s="35">
        <v>61783.68</v>
      </c>
      <c r="C28" s="35">
        <v>62195.52</v>
      </c>
      <c r="D28" s="26">
        <v>57546.61</v>
      </c>
      <c r="E28" s="26">
        <v>63652.48</v>
      </c>
      <c r="F28" s="26">
        <v>90045.31</v>
      </c>
      <c r="G28" s="26">
        <v>80522.27</v>
      </c>
      <c r="H28" s="26">
        <v>29342.63</v>
      </c>
      <c r="I28" s="26">
        <v>25131.39</v>
      </c>
      <c r="J28" s="36">
        <f t="shared" si="0"/>
        <v>408436.2100000001</v>
      </c>
      <c r="K28" s="27">
        <f>+J28/J31</f>
        <v>0.14908864703618974</v>
      </c>
    </row>
    <row r="29" spans="1:11" ht="13.5" thickBot="1">
      <c r="A29" s="22"/>
      <c r="B29" s="30">
        <f>SUM(B7:B28)</f>
        <v>666821.9700000001</v>
      </c>
      <c r="C29" s="30">
        <f aca="true" t="shared" si="1" ref="C29:I29">SUM(C7:C28)</f>
        <v>349399.22000000003</v>
      </c>
      <c r="D29" s="30">
        <f t="shared" si="1"/>
        <v>442353.12</v>
      </c>
      <c r="E29" s="30">
        <f t="shared" si="1"/>
        <v>339337.80000000005</v>
      </c>
      <c r="F29" s="30">
        <f t="shared" si="1"/>
        <v>1253366.5399999998</v>
      </c>
      <c r="G29" s="30">
        <f t="shared" si="1"/>
        <v>1937564.5299999996</v>
      </c>
      <c r="H29" s="30">
        <f t="shared" si="1"/>
        <v>1516060.31</v>
      </c>
      <c r="I29" s="30">
        <f t="shared" si="1"/>
        <v>861303.86</v>
      </c>
      <c r="J29" s="37">
        <f>SUM(J7:J28)</f>
        <v>6699385.380000001</v>
      </c>
      <c r="K29" s="31">
        <f>SUM(K7:K28)</f>
        <v>0.9999999999999998</v>
      </c>
    </row>
    <row r="30" spans="3:11" ht="13.5" thickTop="1">
      <c r="C30" s="35"/>
      <c r="D30" s="32"/>
      <c r="E30" s="32"/>
      <c r="F30" s="32"/>
      <c r="G30" s="32"/>
      <c r="H30" s="32"/>
      <c r="I30" s="32"/>
      <c r="J30" s="32"/>
      <c r="K30" s="32"/>
    </row>
    <row r="31" spans="4:11" ht="13.5">
      <c r="D31" s="32"/>
      <c r="E31" s="32"/>
      <c r="F31" s="32"/>
      <c r="G31" s="33"/>
      <c r="H31" s="32"/>
      <c r="I31" s="32"/>
      <c r="J31" s="34">
        <f>+J29-J13-J11</f>
        <v>2739552.7300000004</v>
      </c>
      <c r="K31" s="3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2.710937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47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46</v>
      </c>
    </row>
    <row r="7" spans="1:3" ht="12.75">
      <c r="A7" s="22" t="s">
        <v>16</v>
      </c>
      <c r="B7" s="38"/>
      <c r="C7" s="40">
        <f>+B7/B29</f>
        <v>0</v>
      </c>
    </row>
    <row r="8" spans="1:3" ht="12.75">
      <c r="A8" s="22" t="s">
        <v>10</v>
      </c>
      <c r="B8" s="38">
        <v>1175</v>
      </c>
      <c r="C8" s="40">
        <f>+B8/B29</f>
        <v>0.0017620895124376298</v>
      </c>
    </row>
    <row r="9" spans="1:3" ht="12.75">
      <c r="A9" s="22" t="s">
        <v>43</v>
      </c>
      <c r="B9" s="38"/>
      <c r="C9" s="40">
        <f>+B9/B29</f>
        <v>0</v>
      </c>
    </row>
    <row r="10" spans="1:3" ht="12.75">
      <c r="A10" s="22" t="s">
        <v>41</v>
      </c>
      <c r="B10" s="38"/>
      <c r="C10" s="40">
        <f>+B10/B29</f>
        <v>0</v>
      </c>
    </row>
    <row r="11" spans="1:3" ht="12.75">
      <c r="A11" s="22" t="s">
        <v>17</v>
      </c>
      <c r="B11" s="38">
        <v>373471.62</v>
      </c>
      <c r="C11" s="40">
        <f>+B11/B29</f>
        <v>0.5600769572724186</v>
      </c>
    </row>
    <row r="12" spans="1:3" ht="12.75">
      <c r="A12" s="22" t="s">
        <v>19</v>
      </c>
      <c r="B12" s="38"/>
      <c r="C12" s="40">
        <f>+B12/B29</f>
        <v>0</v>
      </c>
    </row>
    <row r="13" spans="1:3" ht="12.75">
      <c r="A13" s="22" t="s">
        <v>3</v>
      </c>
      <c r="B13" s="38">
        <v>14115.84</v>
      </c>
      <c r="C13" s="40">
        <f>+B13/B29</f>
        <v>0.021168828615529867</v>
      </c>
    </row>
    <row r="14" spans="1:3" ht="12.75">
      <c r="A14" s="22" t="s">
        <v>26</v>
      </c>
      <c r="B14" s="38">
        <v>3798.7</v>
      </c>
      <c r="C14" s="40">
        <f>+B14/B29</f>
        <v>0.005696722919912191</v>
      </c>
    </row>
    <row r="15" spans="1:3" ht="12.75">
      <c r="A15" s="22" t="s">
        <v>21</v>
      </c>
      <c r="B15" s="38"/>
      <c r="C15" s="40">
        <f>+B15/B29</f>
        <v>0</v>
      </c>
    </row>
    <row r="16" spans="1:3" ht="12.75">
      <c r="A16" s="22" t="s">
        <v>6</v>
      </c>
      <c r="B16" s="38">
        <v>17439.06</v>
      </c>
      <c r="C16" s="40">
        <f>+B16/B29</f>
        <v>0.026152497644911128</v>
      </c>
    </row>
    <row r="17" spans="1:3" ht="12.75">
      <c r="A17" s="22" t="s">
        <v>11</v>
      </c>
      <c r="B17" s="38">
        <v>750</v>
      </c>
      <c r="C17" s="40">
        <f>+B17/B29</f>
        <v>0.001124737986662317</v>
      </c>
    </row>
    <row r="18" spans="1:3" ht="12.75">
      <c r="A18" s="22" t="s">
        <v>9</v>
      </c>
      <c r="B18" s="38">
        <v>17526.09</v>
      </c>
      <c r="C18" s="40">
        <f>+B18/B29</f>
        <v>0.026283012240883422</v>
      </c>
    </row>
    <row r="19" spans="1:3" ht="12.75">
      <c r="A19" s="22" t="s">
        <v>4</v>
      </c>
      <c r="B19" s="38">
        <v>84738.51</v>
      </c>
      <c r="C19" s="40">
        <f>+B19/B29</f>
        <v>0.12707816150688614</v>
      </c>
    </row>
    <row r="20" spans="1:3" ht="12.75">
      <c r="A20" s="22" t="s">
        <v>15</v>
      </c>
      <c r="B20" s="38">
        <v>3307.3</v>
      </c>
      <c r="C20" s="40">
        <f>+B20/B29</f>
        <v>0.0049597945910510415</v>
      </c>
    </row>
    <row r="21" spans="1:3" ht="12.75">
      <c r="A21" s="22" t="s">
        <v>7</v>
      </c>
      <c r="B21" s="38">
        <v>21280.42</v>
      </c>
      <c r="C21" s="40">
        <f>+B21/B29</f>
        <v>0.03191319566150467</v>
      </c>
    </row>
    <row r="22" spans="1:3" ht="12.75">
      <c r="A22" s="22" t="s">
        <v>20</v>
      </c>
      <c r="B22" s="38">
        <v>964</v>
      </c>
      <c r="C22" s="40">
        <f>+B22/B29</f>
        <v>0.001445663225523298</v>
      </c>
    </row>
    <row r="23" spans="1:3" ht="12.75">
      <c r="A23" s="22" t="s">
        <v>28</v>
      </c>
      <c r="B23" s="38">
        <v>2110.84</v>
      </c>
      <c r="C23" s="40">
        <f>+B23/B29</f>
        <v>0.0031655225756883803</v>
      </c>
    </row>
    <row r="24" spans="1:3" ht="12.75">
      <c r="A24" s="22" t="s">
        <v>8</v>
      </c>
      <c r="B24" s="38">
        <v>6577.27</v>
      </c>
      <c r="C24" s="40">
        <f>+B24/B29</f>
        <v>0.009863607223379277</v>
      </c>
    </row>
    <row r="25" spans="1:3" ht="12.75">
      <c r="A25" s="22" t="s">
        <v>44</v>
      </c>
      <c r="B25" s="38"/>
      <c r="C25" s="40">
        <f>+B25/B29</f>
        <v>0</v>
      </c>
    </row>
    <row r="26" spans="1:3" ht="12.75">
      <c r="A26" s="22" t="s">
        <v>12</v>
      </c>
      <c r="B26" s="38">
        <v>2485.5</v>
      </c>
      <c r="C26" s="40">
        <f>+B26/B29</f>
        <v>0.003727381687798918</v>
      </c>
    </row>
    <row r="27" spans="1:3" ht="12.75">
      <c r="A27" s="22" t="s">
        <v>5</v>
      </c>
      <c r="B27" s="38">
        <v>55298.14</v>
      </c>
      <c r="C27" s="40">
        <f>+B27/B29</f>
        <v>0.08292789153302792</v>
      </c>
    </row>
    <row r="28" spans="1:3" ht="12.75">
      <c r="A28" s="22" t="s">
        <v>13</v>
      </c>
      <c r="B28" s="38">
        <v>61783.68</v>
      </c>
      <c r="C28" s="40">
        <f>+B28/B29</f>
        <v>0.09265393580238514</v>
      </c>
    </row>
    <row r="29" spans="1:3" ht="13.5" thickBot="1">
      <c r="A29" s="22"/>
      <c r="B29" s="39">
        <f>SUM(B7:B28)</f>
        <v>666821.9700000001</v>
      </c>
      <c r="C29" s="41">
        <f>SUM(C7:C28)</f>
        <v>0.9999999999999999</v>
      </c>
    </row>
    <row r="30" ht="13.5" thickTop="1">
      <c r="B30" s="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2.42187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45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42</v>
      </c>
    </row>
    <row r="7" spans="1:3" ht="12.75">
      <c r="A7" s="22" t="s">
        <v>16</v>
      </c>
      <c r="B7" s="38"/>
      <c r="C7" s="40">
        <f>+B7/B29</f>
        <v>0</v>
      </c>
    </row>
    <row r="8" spans="1:3" ht="12.75">
      <c r="A8" s="22" t="s">
        <v>10</v>
      </c>
      <c r="B8" s="38">
        <f>1687.5+9007.2</f>
        <v>10694.7</v>
      </c>
      <c r="C8" s="40">
        <f>+B8/B29</f>
        <v>0.03060882620172993</v>
      </c>
    </row>
    <row r="9" spans="1:3" ht="12.75">
      <c r="A9" s="22" t="s">
        <v>43</v>
      </c>
      <c r="B9" s="38">
        <v>19500</v>
      </c>
      <c r="C9" s="40">
        <f>+B9/B29</f>
        <v>0.05581008452165405</v>
      </c>
    </row>
    <row r="10" spans="1:3" ht="12.75">
      <c r="A10" s="22" t="s">
        <v>41</v>
      </c>
      <c r="B10" s="38"/>
      <c r="C10" s="40">
        <f>+B10/B29</f>
        <v>0</v>
      </c>
    </row>
    <row r="11" spans="1:3" ht="12.75">
      <c r="A11" s="22" t="s">
        <v>17</v>
      </c>
      <c r="B11" s="38">
        <v>0</v>
      </c>
      <c r="C11" s="40">
        <f>+B11/B29</f>
        <v>0</v>
      </c>
    </row>
    <row r="12" spans="1:3" ht="12.75">
      <c r="A12" s="22" t="s">
        <v>19</v>
      </c>
      <c r="B12" s="38">
        <v>0</v>
      </c>
      <c r="C12" s="40">
        <f>+B12/B29</f>
        <v>0</v>
      </c>
    </row>
    <row r="13" spans="1:3" ht="12.75">
      <c r="A13" s="22" t="s">
        <v>3</v>
      </c>
      <c r="B13" s="38">
        <f>19130.28+35971.36</f>
        <v>55101.64</v>
      </c>
      <c r="C13" s="40">
        <f>+B13/B29</f>
        <v>0.15770395824008993</v>
      </c>
    </row>
    <row r="14" spans="1:3" ht="12.75">
      <c r="A14" s="22" t="s">
        <v>26</v>
      </c>
      <c r="B14" s="38">
        <f>49+1343.89+160.98+40+901.05+1624.97</f>
        <v>4119.89</v>
      </c>
      <c r="C14" s="40">
        <f>+B14/B29</f>
        <v>0.011791354313841915</v>
      </c>
    </row>
    <row r="15" spans="1:3" ht="12.75">
      <c r="A15" s="22" t="s">
        <v>21</v>
      </c>
      <c r="B15" s="38">
        <v>0</v>
      </c>
      <c r="C15" s="40">
        <f>+B15/B29</f>
        <v>0</v>
      </c>
    </row>
    <row r="16" spans="1:3" ht="12.75">
      <c r="A16" s="22" t="s">
        <v>6</v>
      </c>
      <c r="B16" s="38">
        <v>30050.97</v>
      </c>
      <c r="C16" s="40">
        <f>+B16/B29</f>
        <v>0.08600754746962515</v>
      </c>
    </row>
    <row r="17" spans="1:3" ht="12.75">
      <c r="A17" s="22" t="s">
        <v>11</v>
      </c>
      <c r="B17" s="38">
        <f>500+250</f>
        <v>750</v>
      </c>
      <c r="C17" s="40">
        <f>+B17/B29</f>
        <v>0.0021465417123713096</v>
      </c>
    </row>
    <row r="18" spans="1:3" ht="12.75">
      <c r="A18" s="22" t="s">
        <v>9</v>
      </c>
      <c r="B18" s="38">
        <v>17375.69</v>
      </c>
      <c r="C18" s="40">
        <f>+B18/B29</f>
        <v>0.049730191154977385</v>
      </c>
    </row>
    <row r="19" spans="1:3" ht="12.75">
      <c r="A19" s="22" t="s">
        <v>4</v>
      </c>
      <c r="B19" s="38">
        <v>35996.86</v>
      </c>
      <c r="C19" s="40">
        <f>+B19/B29</f>
        <v>0.10302501533918706</v>
      </c>
    </row>
    <row r="20" spans="1:3" ht="12.75">
      <c r="A20" s="22" t="s">
        <v>15</v>
      </c>
      <c r="B20" s="38"/>
      <c r="C20" s="40">
        <f>+B20/B29</f>
        <v>0</v>
      </c>
    </row>
    <row r="21" spans="1:3" ht="12.75">
      <c r="A21" s="22" t="s">
        <v>7</v>
      </c>
      <c r="B21" s="38">
        <v>14440.84</v>
      </c>
      <c r="C21" s="40">
        <f>+B21/B29</f>
        <v>0.0413304872289068</v>
      </c>
    </row>
    <row r="22" spans="1:3" ht="12.75">
      <c r="A22" s="22" t="s">
        <v>20</v>
      </c>
      <c r="B22" s="38">
        <f>12850+3511</f>
        <v>16361</v>
      </c>
      <c r="C22" s="40">
        <f>+B22/B29</f>
        <v>0.046826091941475995</v>
      </c>
    </row>
    <row r="23" spans="1:3" ht="12.75">
      <c r="A23" s="22" t="s">
        <v>28</v>
      </c>
      <c r="B23" s="38">
        <v>6301.2</v>
      </c>
      <c r="C23" s="40">
        <f>+B23/B29</f>
        <v>0.018034384850658794</v>
      </c>
    </row>
    <row r="24" spans="1:3" ht="12.75">
      <c r="A24" s="22" t="s">
        <v>8</v>
      </c>
      <c r="B24" s="38">
        <v>6207.71</v>
      </c>
      <c r="C24" s="40">
        <f>+B24/B29</f>
        <v>0.01776681127107267</v>
      </c>
    </row>
    <row r="25" spans="1:3" ht="12.75">
      <c r="A25" s="22" t="s">
        <v>44</v>
      </c>
      <c r="B25" s="38">
        <v>20000</v>
      </c>
      <c r="C25" s="40">
        <f>+B25/B29</f>
        <v>0.05724111232990159</v>
      </c>
    </row>
    <row r="26" spans="1:3" ht="12.75">
      <c r="A26" s="22" t="s">
        <v>12</v>
      </c>
      <c r="B26" s="38">
        <v>1191.99</v>
      </c>
      <c r="C26" s="40">
        <f>+B26/B29</f>
        <v>0.0034115416743059697</v>
      </c>
    </row>
    <row r="27" spans="1:3" ht="12.75">
      <c r="A27" s="22" t="s">
        <v>5</v>
      </c>
      <c r="B27" s="38">
        <v>49111.21</v>
      </c>
      <c r="C27" s="40">
        <f>+B27/B29</f>
        <v>0.14055901441336932</v>
      </c>
    </row>
    <row r="28" spans="1:3" ht="12.75">
      <c r="A28" s="22" t="s">
        <v>13</v>
      </c>
      <c r="B28" s="38">
        <v>62195.52</v>
      </c>
      <c r="C28" s="40">
        <f>+B28/B29</f>
        <v>0.17800703733683204</v>
      </c>
    </row>
    <row r="29" spans="1:3" ht="13.5" thickBot="1">
      <c r="A29" s="22"/>
      <c r="B29" s="39">
        <f>SUM(B7:B28)</f>
        <v>349399.22000000003</v>
      </c>
      <c r="C29" s="41">
        <f>SUM(C7:C28)</f>
        <v>1</v>
      </c>
    </row>
    <row r="30" ht="13.5" thickTop="1">
      <c r="B30" s="3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4218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</v>
      </c>
    </row>
    <row r="4" ht="15">
      <c r="A4" s="3"/>
    </row>
    <row r="5" spans="1:3" ht="15">
      <c r="A5" s="3"/>
      <c r="C5" s="17" t="s">
        <v>23</v>
      </c>
    </row>
    <row r="6" spans="3:8" ht="15.75">
      <c r="C6" s="18" t="s">
        <v>22</v>
      </c>
      <c r="F6" s="10"/>
      <c r="G6" s="10"/>
      <c r="H6" s="11"/>
    </row>
    <row r="7" spans="1:8" ht="15">
      <c r="A7" s="3" t="s">
        <v>16</v>
      </c>
      <c r="B7" s="4"/>
      <c r="C7" s="7"/>
      <c r="F7" s="11"/>
      <c r="G7" s="12"/>
      <c r="H7" s="13"/>
    </row>
    <row r="8" spans="1:8" ht="15">
      <c r="A8" s="3" t="s">
        <v>10</v>
      </c>
      <c r="B8" s="9">
        <v>11132.5</v>
      </c>
      <c r="C8" s="7">
        <f>+B8/B26</f>
        <v>0.025166545677353876</v>
      </c>
      <c r="F8" s="11"/>
      <c r="G8" s="16"/>
      <c r="H8" s="13"/>
    </row>
    <row r="9" spans="1:8" ht="15">
      <c r="A9" s="3" t="s">
        <v>17</v>
      </c>
      <c r="B9" s="4"/>
      <c r="C9" s="7"/>
      <c r="F9" s="11"/>
      <c r="G9" s="12"/>
      <c r="H9" s="13"/>
    </row>
    <row r="10" spans="1:8" ht="15">
      <c r="A10" s="3" t="s">
        <v>19</v>
      </c>
      <c r="B10" s="4"/>
      <c r="C10" s="7"/>
      <c r="F10" s="11"/>
      <c r="G10" s="12"/>
      <c r="H10" s="13"/>
    </row>
    <row r="11" spans="1:8" ht="15">
      <c r="A11" s="3" t="s">
        <v>3</v>
      </c>
      <c r="B11" s="4">
        <v>91669.42</v>
      </c>
      <c r="C11" s="7">
        <f>+B11/B26</f>
        <v>0.20723131782138215</v>
      </c>
      <c r="F11" s="11"/>
      <c r="G11" s="12"/>
      <c r="H11" s="13"/>
    </row>
    <row r="12" spans="1:8" ht="15">
      <c r="A12" s="3" t="s">
        <v>26</v>
      </c>
      <c r="B12" s="23">
        <v>4815.18</v>
      </c>
      <c r="C12" s="7">
        <f>+B12/B26</f>
        <v>0.01088537591867782</v>
      </c>
      <c r="F12" s="11"/>
      <c r="G12" s="12"/>
      <c r="H12" s="13"/>
    </row>
    <row r="13" spans="1:8" ht="15">
      <c r="A13" s="3" t="s">
        <v>21</v>
      </c>
      <c r="B13" s="4"/>
      <c r="C13" s="7"/>
      <c r="F13" s="11"/>
      <c r="G13" s="12"/>
      <c r="H13" s="13"/>
    </row>
    <row r="14" spans="1:8" ht="15">
      <c r="A14" s="3" t="s">
        <v>6</v>
      </c>
      <c r="B14" s="4">
        <v>43927.46</v>
      </c>
      <c r="C14" s="7">
        <f>+B14/B26</f>
        <v>0.09930405826006156</v>
      </c>
      <c r="F14" s="11"/>
      <c r="G14" s="12"/>
      <c r="H14" s="13"/>
    </row>
    <row r="15" spans="1:8" ht="15">
      <c r="A15" s="3" t="s">
        <v>11</v>
      </c>
      <c r="B15" s="4">
        <v>11019</v>
      </c>
      <c r="C15" s="7">
        <f>+B15/B26</f>
        <v>0.024909963334270143</v>
      </c>
      <c r="F15" s="11"/>
      <c r="G15" s="12"/>
      <c r="H15" s="13"/>
    </row>
    <row r="16" spans="1:8" ht="15">
      <c r="A16" s="3" t="s">
        <v>9</v>
      </c>
      <c r="B16" s="4">
        <v>17068.43</v>
      </c>
      <c r="C16" s="7">
        <f>+B16/B26</f>
        <v>0.038585530944147066</v>
      </c>
      <c r="F16" s="11"/>
      <c r="G16" s="12"/>
      <c r="H16" s="13"/>
    </row>
    <row r="17" spans="1:8" ht="15">
      <c r="A17" s="3" t="s">
        <v>4</v>
      </c>
      <c r="B17" s="4">
        <v>87173.31</v>
      </c>
      <c r="C17" s="7">
        <f>+B17/B26</f>
        <v>0.19706724347281646</v>
      </c>
      <c r="F17" s="11"/>
      <c r="G17" s="12"/>
      <c r="H17" s="13"/>
    </row>
    <row r="18" spans="1:8" ht="15">
      <c r="A18" s="3" t="s">
        <v>15</v>
      </c>
      <c r="B18" s="4"/>
      <c r="C18" s="7"/>
      <c r="F18" s="11"/>
      <c r="G18" s="12"/>
      <c r="H18" s="13"/>
    </row>
    <row r="19" spans="1:8" ht="15">
      <c r="A19" s="3" t="s">
        <v>7</v>
      </c>
      <c r="B19" s="4">
        <v>30412.75</v>
      </c>
      <c r="C19" s="7">
        <f>+B19/B26</f>
        <v>0.06875219960017463</v>
      </c>
      <c r="F19" s="11"/>
      <c r="G19" s="12"/>
      <c r="H19" s="13"/>
    </row>
    <row r="20" spans="1:8" ht="15">
      <c r="A20" s="3" t="s">
        <v>20</v>
      </c>
      <c r="B20" s="4"/>
      <c r="C20" s="7"/>
      <c r="F20" s="11"/>
      <c r="G20" s="12"/>
      <c r="H20" s="13"/>
    </row>
    <row r="21" spans="1:8" ht="15">
      <c r="A21" s="3" t="s">
        <v>28</v>
      </c>
      <c r="B21" s="4">
        <v>1745.3</v>
      </c>
      <c r="C21" s="7">
        <f>+B21/B26</f>
        <v>0.003945490426291104</v>
      </c>
      <c r="F21" s="11"/>
      <c r="G21" s="12"/>
      <c r="H21" s="13"/>
    </row>
    <row r="22" spans="1:8" ht="15">
      <c r="A22" s="3" t="s">
        <v>8</v>
      </c>
      <c r="B22" s="4">
        <v>27207.37</v>
      </c>
      <c r="C22" s="7">
        <f>+B22/B26</f>
        <v>0.06150599774225623</v>
      </c>
      <c r="F22" s="11"/>
      <c r="G22" s="12"/>
      <c r="H22" s="13"/>
    </row>
    <row r="23" spans="1:8" ht="15">
      <c r="A23" s="3" t="s">
        <v>12</v>
      </c>
      <c r="B23" s="4">
        <v>6186.45</v>
      </c>
      <c r="C23" s="7">
        <f>+B23/B26</f>
        <v>0.013985320144232281</v>
      </c>
      <c r="F23" s="11"/>
      <c r="G23" s="12"/>
      <c r="H23" s="13"/>
    </row>
    <row r="24" spans="1:8" ht="15">
      <c r="A24" s="3" t="s">
        <v>5</v>
      </c>
      <c r="B24" s="4">
        <v>52449.34</v>
      </c>
      <c r="C24" s="7">
        <f>+B24/B26</f>
        <v>0.11856893877000346</v>
      </c>
      <c r="F24" s="11"/>
      <c r="G24" s="12"/>
      <c r="H24" s="13"/>
    </row>
    <row r="25" spans="1:8" ht="15">
      <c r="A25" s="3" t="s">
        <v>13</v>
      </c>
      <c r="B25" s="23">
        <v>57546.61</v>
      </c>
      <c r="C25" s="7">
        <f>+B25/B26</f>
        <v>0.1300920178883332</v>
      </c>
      <c r="F25" s="11"/>
      <c r="G25" s="12"/>
      <c r="H25" s="13"/>
    </row>
    <row r="26" spans="2:8" ht="16.5" thickBot="1">
      <c r="B26" s="5">
        <f>SUM(B7:B25)</f>
        <v>442353.12</v>
      </c>
      <c r="C26" s="6">
        <f>SUM(C7:C25)</f>
        <v>1</v>
      </c>
      <c r="F26" s="10"/>
      <c r="G26" s="14"/>
      <c r="H26" s="15"/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27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3012.5</v>
      </c>
      <c r="C8" s="7">
        <f>+B8/B26</f>
        <v>0.008877584519024994</v>
      </c>
    </row>
    <row r="9" spans="1:3" ht="15">
      <c r="A9" s="3" t="s">
        <v>17</v>
      </c>
      <c r="B9" s="4">
        <v>16337.5</v>
      </c>
      <c r="C9" s="7">
        <f>+B9/B26</f>
        <v>0.04814524052433887</v>
      </c>
    </row>
    <row r="10" spans="1:3" ht="15">
      <c r="A10" s="3" t="s">
        <v>19</v>
      </c>
      <c r="B10" s="4"/>
      <c r="C10" s="7">
        <f>+B10/B26</f>
        <v>0</v>
      </c>
    </row>
    <row r="11" spans="1:3" ht="15">
      <c r="A11" s="3" t="s">
        <v>3</v>
      </c>
      <c r="B11" s="4">
        <v>20938.42</v>
      </c>
      <c r="C11" s="7">
        <f>+B11/B26</f>
        <v>0.061703765392479105</v>
      </c>
    </row>
    <row r="12" spans="1:3" ht="15">
      <c r="A12" s="3" t="s">
        <v>26</v>
      </c>
      <c r="B12" s="4">
        <f>888+1352.47+1363.04+49+10.21+901.05+352.55+1547.47+1872.7+75</f>
        <v>8411.490000000002</v>
      </c>
      <c r="C12" s="7">
        <f>+B12/B26</f>
        <v>0.024787954657571307</v>
      </c>
    </row>
    <row r="13" spans="1:3" ht="15">
      <c r="A13" s="3" t="s">
        <v>21</v>
      </c>
      <c r="B13" s="4"/>
      <c r="C13" s="7"/>
    </row>
    <row r="14" spans="1:3" ht="15">
      <c r="A14" s="3" t="s">
        <v>6</v>
      </c>
      <c r="B14" s="4">
        <v>21471.54</v>
      </c>
      <c r="C14" s="7">
        <f>+B14/B26</f>
        <v>0.06327482526261441</v>
      </c>
    </row>
    <row r="15" spans="1:3" ht="15">
      <c r="A15" s="3" t="s">
        <v>11</v>
      </c>
      <c r="B15" s="4">
        <f>912.5+1174.02</f>
        <v>2086.52</v>
      </c>
      <c r="C15" s="7">
        <f>+B15/B26</f>
        <v>0.006148799220128143</v>
      </c>
    </row>
    <row r="16" spans="1:3" ht="15">
      <c r="A16" s="3" t="s">
        <v>9</v>
      </c>
      <c r="B16" s="4">
        <v>17222.77</v>
      </c>
      <c r="C16" s="7">
        <f>+B16/B26</f>
        <v>0.05075405687194294</v>
      </c>
    </row>
    <row r="17" spans="1:3" ht="15">
      <c r="A17" s="3" t="s">
        <v>4</v>
      </c>
      <c r="B17" s="4">
        <v>62961.94</v>
      </c>
      <c r="C17" s="7">
        <f>+B17/B26</f>
        <v>0.1855435498196782</v>
      </c>
    </row>
    <row r="18" spans="1:3" ht="15">
      <c r="A18" s="3" t="s">
        <v>15</v>
      </c>
      <c r="B18" s="4"/>
      <c r="C18" s="7"/>
    </row>
    <row r="19" spans="1:3" ht="15">
      <c r="A19" s="3" t="s">
        <v>7</v>
      </c>
      <c r="B19" s="4">
        <v>38897.92</v>
      </c>
      <c r="C19" s="7">
        <f>+B19/B26</f>
        <v>0.11462890370598264</v>
      </c>
    </row>
    <row r="20" spans="1:3" ht="15">
      <c r="A20" s="3" t="s">
        <v>20</v>
      </c>
      <c r="B20" s="4">
        <v>3830.31</v>
      </c>
      <c r="C20" s="7">
        <f>+B20/B26</f>
        <v>0.011287601911723361</v>
      </c>
    </row>
    <row r="21" spans="1:3" ht="15">
      <c r="A21" s="3" t="s">
        <v>28</v>
      </c>
      <c r="B21" s="4">
        <v>21771.23</v>
      </c>
      <c r="C21" s="7">
        <f>+B21/B26</f>
        <v>0.06415798652552117</v>
      </c>
    </row>
    <row r="22" spans="1:3" ht="15">
      <c r="A22" s="3" t="s">
        <v>8</v>
      </c>
      <c r="B22" s="4"/>
      <c r="C22" s="7"/>
    </row>
    <row r="23" spans="1:3" ht="15">
      <c r="A23" s="3" t="s">
        <v>12</v>
      </c>
      <c r="B23" s="4">
        <v>4531.5</v>
      </c>
      <c r="C23" s="7">
        <f>+B23/B26</f>
        <v>0.01335394995782963</v>
      </c>
    </row>
    <row r="24" spans="1:3" ht="15">
      <c r="A24" s="3" t="s">
        <v>5</v>
      </c>
      <c r="B24" s="4">
        <f>1779.53+1174.02+610.99+39946.29+1251.73+3045.2+2103.92+4300</f>
        <v>54211.68</v>
      </c>
      <c r="C24" s="7">
        <f>+B24/B26</f>
        <v>0.1597572684210247</v>
      </c>
    </row>
    <row r="25" spans="1:3" ht="15">
      <c r="A25" s="3" t="s">
        <v>13</v>
      </c>
      <c r="B25" s="4">
        <v>63652.48</v>
      </c>
      <c r="C25" s="7">
        <f>+B25/B26</f>
        <v>0.18757851321014044</v>
      </c>
    </row>
    <row r="26" spans="2:3" ht="16.5" thickBot="1">
      <c r="B26" s="5">
        <f>SUM(B7:B25)</f>
        <v>339337.80000000005</v>
      </c>
      <c r="C26" s="8">
        <f>SUM(C7:C25)</f>
        <v>0.9999999999999999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25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1900</v>
      </c>
      <c r="C8" s="7">
        <f>+B8/B26</f>
        <v>0.0015159172830638994</v>
      </c>
    </row>
    <row r="9" spans="1:3" ht="15">
      <c r="A9" s="3" t="s">
        <v>17</v>
      </c>
      <c r="B9" s="4">
        <f>302425.81+280319.23+38624.3</f>
        <v>621369.3400000001</v>
      </c>
      <c r="C9" s="7">
        <f>+B9/B26</f>
        <v>0.495760274564215</v>
      </c>
    </row>
    <row r="10" spans="1:3" ht="15">
      <c r="A10" s="3" t="s">
        <v>19</v>
      </c>
      <c r="B10" s="4">
        <f>16272.87+41398.28</f>
        <v>57671.15</v>
      </c>
      <c r="C10" s="7">
        <f>+B10/B26</f>
        <v>0.04601299632587927</v>
      </c>
    </row>
    <row r="11" spans="1:3" ht="15">
      <c r="A11" s="3" t="s">
        <v>3</v>
      </c>
      <c r="B11" s="4">
        <f>68038.95+114647+1730+10400+7128.02</f>
        <v>201943.97</v>
      </c>
      <c r="C11" s="7">
        <f>+B11/B26</f>
        <v>0.16112123912291454</v>
      </c>
    </row>
    <row r="12" spans="1:3" ht="15">
      <c r="A12" s="3" t="s">
        <v>26</v>
      </c>
      <c r="B12" s="4">
        <v>2746.2</v>
      </c>
      <c r="C12" s="7">
        <f>+B12/B26</f>
        <v>0.0021910589698684634</v>
      </c>
    </row>
    <row r="13" spans="1:3" ht="15">
      <c r="A13" s="3" t="s">
        <v>21</v>
      </c>
      <c r="B13" s="4"/>
      <c r="C13" s="7"/>
    </row>
    <row r="14" spans="1:3" ht="15">
      <c r="A14" s="3" t="s">
        <v>6</v>
      </c>
      <c r="B14" s="4">
        <v>34000.86</v>
      </c>
      <c r="C14" s="7">
        <f>+B14/B26</f>
        <v>0.02712762700686106</v>
      </c>
    </row>
    <row r="15" spans="1:3" ht="15">
      <c r="A15" s="3" t="s">
        <v>11</v>
      </c>
      <c r="B15" s="4">
        <v>5500</v>
      </c>
      <c r="C15" s="7">
        <f>+B15/B26</f>
        <v>0.004388181608869183</v>
      </c>
    </row>
    <row r="16" spans="1:3" ht="15">
      <c r="A16" s="3" t="s">
        <v>9</v>
      </c>
      <c r="B16" s="4">
        <v>15960.65</v>
      </c>
      <c r="C16" s="7">
        <f>+B16/B26</f>
        <v>0.012734223781017804</v>
      </c>
    </row>
    <row r="17" spans="1:3" ht="15">
      <c r="A17" s="3" t="s">
        <v>4</v>
      </c>
      <c r="B17" s="4">
        <v>91925.52</v>
      </c>
      <c r="C17" s="7">
        <f>+B17/B26</f>
        <v>0.07334288659086113</v>
      </c>
    </row>
    <row r="18" spans="1:3" ht="15">
      <c r="A18" s="3" t="s">
        <v>15</v>
      </c>
      <c r="B18" s="4"/>
      <c r="C18" s="7"/>
    </row>
    <row r="19" spans="1:3" ht="15">
      <c r="A19" s="3" t="s">
        <v>7</v>
      </c>
      <c r="B19" s="4">
        <v>28465.55</v>
      </c>
      <c r="C19" s="7"/>
    </row>
    <row r="20" spans="1:3" ht="15">
      <c r="A20" s="3" t="s">
        <v>20</v>
      </c>
      <c r="B20" s="4">
        <v>18469.44</v>
      </c>
      <c r="C20" s="7">
        <f>+B20/B26</f>
        <v>0.014735864897111425</v>
      </c>
    </row>
    <row r="21" spans="1:3" ht="15">
      <c r="A21" s="3" t="s">
        <v>28</v>
      </c>
      <c r="B21" s="4">
        <v>9203.88</v>
      </c>
      <c r="C21" s="7">
        <f>+B21/B26</f>
        <v>0.00734332671749798</v>
      </c>
    </row>
    <row r="22" spans="1:3" ht="15">
      <c r="A22" s="3" t="s">
        <v>8</v>
      </c>
      <c r="B22" s="4"/>
      <c r="C22" s="7"/>
    </row>
    <row r="23" spans="1:3" ht="15">
      <c r="A23" s="3" t="s">
        <v>12</v>
      </c>
      <c r="B23" s="4">
        <v>3667.91</v>
      </c>
      <c r="C23" s="7">
        <f>+B23/B26</f>
        <v>0.0029264464009067935</v>
      </c>
    </row>
    <row r="24" spans="1:3" ht="15">
      <c r="A24" s="3" t="s">
        <v>5</v>
      </c>
      <c r="B24" s="4">
        <f>98.53+642.58+2184.54+56274+1449.34+647.61+3954.52+945.64+4300</f>
        <v>70496.76</v>
      </c>
      <c r="C24" s="7">
        <f>+B24/B26</f>
        <v>0.05624592467579357</v>
      </c>
    </row>
    <row r="25" spans="1:3" ht="15">
      <c r="A25" s="3" t="s">
        <v>13</v>
      </c>
      <c r="B25" s="23">
        <v>90045.31</v>
      </c>
      <c r="C25" s="7">
        <f>+B25/B26</f>
        <v>0.07184275878307715</v>
      </c>
    </row>
    <row r="26" spans="2:3" ht="16.5" thickBot="1">
      <c r="B26" s="5">
        <f>SUM(B7:B25)</f>
        <v>1253366.5399999998</v>
      </c>
      <c r="C26" s="8">
        <f>SUM(C7:C25)</f>
        <v>0.9772887267279374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24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3525</v>
      </c>
      <c r="C8" s="7">
        <f>+B8/B27</f>
        <v>0.0018192942456476539</v>
      </c>
    </row>
    <row r="9" spans="1:3" ht="15">
      <c r="A9" s="3" t="s">
        <v>41</v>
      </c>
      <c r="B9" s="4">
        <v>19320</v>
      </c>
      <c r="C9" s="7">
        <f>+B9/B27</f>
        <v>0.009971280801677354</v>
      </c>
    </row>
    <row r="10" spans="1:3" ht="15">
      <c r="A10" s="3" t="s">
        <v>17</v>
      </c>
      <c r="B10" s="4"/>
      <c r="C10" s="7"/>
    </row>
    <row r="11" spans="1:3" ht="15">
      <c r="A11" s="3" t="s">
        <v>19</v>
      </c>
      <c r="B11" s="4">
        <v>6514</v>
      </c>
      <c r="C11" s="7">
        <f>+B11/B27</f>
        <v>0.003361952543588317</v>
      </c>
    </row>
    <row r="12" spans="1:3" ht="15">
      <c r="A12" s="3" t="s">
        <v>3</v>
      </c>
      <c r="B12" s="4">
        <f>656030.21+590031.92+2400+4350+112.5+1600+8667+190122.14+18787.39+19625.39</f>
        <v>1491726.5499999998</v>
      </c>
      <c r="C12" s="7">
        <f>+B12/B27</f>
        <v>0.7698977385800927</v>
      </c>
    </row>
    <row r="13" spans="1:3" ht="15">
      <c r="A13" s="3" t="s">
        <v>21</v>
      </c>
      <c r="B13" s="4"/>
      <c r="C13" s="7"/>
    </row>
    <row r="14" spans="1:3" ht="15">
      <c r="A14" s="3" t="s">
        <v>26</v>
      </c>
      <c r="B14" s="4">
        <v>4906.74</v>
      </c>
      <c r="C14" s="7">
        <f>+B14/B27</f>
        <v>0.00253242662323097</v>
      </c>
    </row>
    <row r="15" spans="1:3" ht="15">
      <c r="A15" s="3" t="s">
        <v>6</v>
      </c>
      <c r="B15" s="4">
        <v>31566.42</v>
      </c>
      <c r="C15" s="7">
        <f>+B15/B27</f>
        <v>0.01629180319480766</v>
      </c>
    </row>
    <row r="16" spans="1:3" ht="15">
      <c r="A16" s="3" t="s">
        <v>11</v>
      </c>
      <c r="B16" s="4">
        <v>1000</v>
      </c>
      <c r="C16" s="7">
        <f>+B16/B27</f>
        <v>0.0005161118427369231</v>
      </c>
    </row>
    <row r="17" spans="1:3" ht="15">
      <c r="A17" s="3" t="s">
        <v>9</v>
      </c>
      <c r="B17" s="4">
        <v>16075.96</v>
      </c>
      <c r="C17" s="7">
        <f>+B17/B27</f>
        <v>0.008296993339365065</v>
      </c>
    </row>
    <row r="18" spans="1:3" ht="15">
      <c r="A18" s="3" t="s">
        <v>4</v>
      </c>
      <c r="B18" s="4">
        <v>81124.58</v>
      </c>
      <c r="C18" s="7">
        <f>+B18/B27</f>
        <v>0.04186935647505893</v>
      </c>
    </row>
    <row r="19" spans="1:3" ht="15">
      <c r="A19" s="3" t="s">
        <v>15</v>
      </c>
      <c r="B19" s="4">
        <v>3509.54</v>
      </c>
      <c r="C19" s="7">
        <f>+B19/B27</f>
        <v>0.001811315156558941</v>
      </c>
    </row>
    <row r="20" spans="1:3" ht="15">
      <c r="A20" s="3" t="s">
        <v>7</v>
      </c>
      <c r="B20" s="4">
        <v>58514.22</v>
      </c>
      <c r="C20" s="7">
        <f>+B20/B27</f>
        <v>0.030199881910513718</v>
      </c>
    </row>
    <row r="21" spans="1:3" ht="15">
      <c r="A21" s="3" t="s">
        <v>20</v>
      </c>
      <c r="B21" s="4">
        <f>2500+46493.71+11800</f>
        <v>60793.71</v>
      </c>
      <c r="C21" s="7">
        <f>+B21/B27</f>
        <v>0.03137635369491411</v>
      </c>
    </row>
    <row r="22" spans="1:3" ht="15">
      <c r="A22" s="3" t="s">
        <v>28</v>
      </c>
      <c r="B22" s="4">
        <v>8132.44</v>
      </c>
      <c r="C22" s="7">
        <f>+B22/B27</f>
        <v>0.0041972485943474625</v>
      </c>
    </row>
    <row r="23" spans="1:3" ht="15">
      <c r="A23" s="3" t="s">
        <v>8</v>
      </c>
      <c r="B23" s="4"/>
      <c r="C23" s="7"/>
    </row>
    <row r="24" spans="1:3" ht="15">
      <c r="A24" s="3" t="s">
        <v>12</v>
      </c>
      <c r="B24" s="4">
        <v>5135.21</v>
      </c>
      <c r="C24" s="7">
        <f>+B24/B27</f>
        <v>0.0026503426959410747</v>
      </c>
    </row>
    <row r="25" spans="1:3" ht="15">
      <c r="A25" s="3" t="s">
        <v>5</v>
      </c>
      <c r="B25" s="4">
        <f>540.88+611.83+51944.86+98.53+656.7+670.56+4253.99+2120.54+4300</f>
        <v>65197.88999999999</v>
      </c>
      <c r="C25" s="7">
        <f>+B25/B27</f>
        <v>0.0336494031504592</v>
      </c>
    </row>
    <row r="26" spans="1:3" ht="15">
      <c r="A26" s="3" t="s">
        <v>13</v>
      </c>
      <c r="B26" s="4">
        <v>80522.27</v>
      </c>
      <c r="C26" s="7">
        <f>+B26/B27</f>
        <v>0.04155849715106006</v>
      </c>
    </row>
    <row r="27" spans="2:3" ht="16.5" thickBot="1">
      <c r="B27" s="5">
        <f>SUM(B7:B26)</f>
        <v>1937564.5299999996</v>
      </c>
      <c r="C27" s="8">
        <f>SUM(C7:C26)</f>
        <v>1</v>
      </c>
    </row>
    <row r="28" ht="13.5" thickTop="1"/>
    <row r="29" ht="15">
      <c r="B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18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>
        <v>2875</v>
      </c>
      <c r="C7" s="7">
        <f>+B7/B27</f>
        <v>0.0018963625530174324</v>
      </c>
    </row>
    <row r="8" spans="1:3" ht="15">
      <c r="A8" s="3" t="s">
        <v>10</v>
      </c>
      <c r="B8" s="4">
        <v>3647.1</v>
      </c>
      <c r="C8" s="7">
        <f>+B8/B27</f>
        <v>0.002405643084212131</v>
      </c>
    </row>
    <row r="9" spans="1:3" ht="15">
      <c r="A9" s="3" t="s">
        <v>41</v>
      </c>
      <c r="B9" s="4"/>
      <c r="C9" s="7"/>
    </row>
    <row r="10" spans="1:3" ht="15">
      <c r="A10" s="3" t="s">
        <v>17</v>
      </c>
      <c r="B10" s="4">
        <f>24961.25+72158.99+4200.97+9222.03</f>
        <v>110543.24</v>
      </c>
      <c r="C10" s="7">
        <f>+B10/B27</f>
        <v>0.07291480376529348</v>
      </c>
    </row>
    <row r="11" spans="1:3" ht="15">
      <c r="A11" s="3" t="s">
        <v>19</v>
      </c>
      <c r="B11" s="4">
        <v>346686.17</v>
      </c>
      <c r="C11" s="7">
        <f>+B11/B27</f>
        <v>0.22867571145636018</v>
      </c>
    </row>
    <row r="12" spans="1:3" ht="15">
      <c r="A12" s="3" t="s">
        <v>3</v>
      </c>
      <c r="B12" s="4">
        <f>317865.83+318846.2+17950+15696.8</f>
        <v>670358.8300000001</v>
      </c>
      <c r="C12" s="7">
        <f>+B12/B27</f>
        <v>0.4421716112335927</v>
      </c>
    </row>
    <row r="13" spans="1:3" ht="15">
      <c r="A13" s="3" t="s">
        <v>26</v>
      </c>
      <c r="B13" s="4">
        <v>1540.81</v>
      </c>
      <c r="C13" s="7">
        <f>+B13/B27</f>
        <v>0.001016325003587753</v>
      </c>
    </row>
    <row r="14" spans="1:3" ht="15">
      <c r="A14" s="3" t="s">
        <v>21</v>
      </c>
      <c r="B14" s="4">
        <v>22554</v>
      </c>
      <c r="C14" s="7">
        <f>+B14/B27</f>
        <v>0.014876716876784407</v>
      </c>
    </row>
    <row r="15" spans="1:3" ht="15">
      <c r="A15" s="3" t="s">
        <v>6</v>
      </c>
      <c r="B15" s="4"/>
      <c r="C15" s="7">
        <f>+B15/B27</f>
        <v>0</v>
      </c>
    </row>
    <row r="16" spans="1:3" ht="15">
      <c r="A16" s="3" t="s">
        <v>11</v>
      </c>
      <c r="B16" s="4"/>
      <c r="C16" s="7">
        <f>+B16/B27</f>
        <v>0</v>
      </c>
    </row>
    <row r="17" spans="1:3" ht="15">
      <c r="A17" s="3" t="s">
        <v>9</v>
      </c>
      <c r="B17" s="4">
        <v>24628.4</v>
      </c>
      <c r="C17" s="7">
        <f>+B17/B27</f>
        <v>0.016245000174168533</v>
      </c>
    </row>
    <row r="18" spans="1:3" ht="15">
      <c r="A18" s="3" t="s">
        <v>4</v>
      </c>
      <c r="B18" s="4">
        <v>4087.32</v>
      </c>
      <c r="C18" s="7">
        <f>+B18/B27</f>
        <v>0.002696014118330161</v>
      </c>
    </row>
    <row r="19" spans="1:3" ht="15">
      <c r="A19" s="3" t="s">
        <v>15</v>
      </c>
      <c r="B19" s="4">
        <v>219660</v>
      </c>
      <c r="C19" s="7">
        <f>+B19/B27</f>
        <v>0.1448886950941945</v>
      </c>
    </row>
    <row r="20" spans="1:3" ht="15">
      <c r="A20" s="3" t="s">
        <v>7</v>
      </c>
      <c r="B20" s="4">
        <v>57542.03</v>
      </c>
      <c r="C20" s="7">
        <f>+B20/B27</f>
        <v>0.037954974231862844</v>
      </c>
    </row>
    <row r="21" spans="1:3" ht="15">
      <c r="A21" s="3" t="s">
        <v>20</v>
      </c>
      <c r="B21" s="4">
        <f>5510+2575</f>
        <v>8085</v>
      </c>
      <c r="C21" s="7">
        <f>+B21/B27</f>
        <v>0.005332901301268153</v>
      </c>
    </row>
    <row r="22" spans="1:3" ht="15">
      <c r="A22" s="3" t="s">
        <v>28</v>
      </c>
      <c r="B22" s="4">
        <v>6086.43</v>
      </c>
      <c r="C22" s="7">
        <f>+B22/B27</f>
        <v>0.004014635802978049</v>
      </c>
    </row>
    <row r="23" spans="1:3" ht="15">
      <c r="A23" s="3" t="s">
        <v>8</v>
      </c>
      <c r="B23" s="4"/>
      <c r="C23" s="7">
        <f>+B23/B27</f>
        <v>0</v>
      </c>
    </row>
    <row r="24" spans="1:3" ht="15">
      <c r="A24" s="3" t="s">
        <v>12</v>
      </c>
      <c r="B24" s="4">
        <v>4123.35</v>
      </c>
      <c r="C24" s="7">
        <f>+B24/B27</f>
        <v>0.0027197796636467585</v>
      </c>
    </row>
    <row r="25" spans="1:3" ht="15">
      <c r="A25" s="3" t="s">
        <v>5</v>
      </c>
      <c r="B25" s="4">
        <v>4300</v>
      </c>
      <c r="C25" s="7">
        <f>+B25/B27</f>
        <v>0.0028362987749478118</v>
      </c>
    </row>
    <row r="26" spans="1:3" ht="15">
      <c r="A26" s="3" t="s">
        <v>13</v>
      </c>
      <c r="B26" s="4">
        <v>29342.63</v>
      </c>
      <c r="C26" s="7">
        <f>+B26/B27</f>
        <v>0.019354526865755096</v>
      </c>
    </row>
    <row r="27" spans="2:3" ht="16.5" thickBot="1">
      <c r="B27" s="5">
        <f>SUM(B7:B26)</f>
        <v>1516060.31</v>
      </c>
      <c r="C27" s="8">
        <f>SUM(C7:C26)</f>
        <v>1</v>
      </c>
    </row>
    <row r="28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14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>
        <f>2625+2300+9841.47</f>
        <v>14766.47</v>
      </c>
      <c r="C7" s="7">
        <f>+B7/B27</f>
        <v>0.017144321169070345</v>
      </c>
    </row>
    <row r="8" spans="1:3" ht="15">
      <c r="A8" s="3" t="s">
        <v>10</v>
      </c>
      <c r="B8" s="9">
        <v>1767.5</v>
      </c>
      <c r="C8" s="7">
        <f>+B8/B27</f>
        <v>0.002052121303624484</v>
      </c>
    </row>
    <row r="9" spans="1:3" ht="15">
      <c r="A9" s="3" t="s">
        <v>17</v>
      </c>
      <c r="B9" s="4">
        <v>194152.93</v>
      </c>
      <c r="C9" s="7">
        <f>+B9/B27</f>
        <v>0.22541746184674014</v>
      </c>
    </row>
    <row r="10" spans="1:3" ht="15">
      <c r="A10" s="3" t="s">
        <v>41</v>
      </c>
      <c r="B10" s="4"/>
      <c r="C10" s="7"/>
    </row>
    <row r="11" spans="1:3" ht="15">
      <c r="A11" s="3" t="s">
        <v>19</v>
      </c>
      <c r="B11" s="4"/>
      <c r="C11" s="7"/>
    </row>
    <row r="12" spans="1:3" ht="15">
      <c r="A12" s="3" t="s">
        <v>3</v>
      </c>
      <c r="B12" s="4">
        <v>485690.81</v>
      </c>
      <c r="C12" s="7">
        <f>+B12/B27</f>
        <v>0.5639018150922951</v>
      </c>
    </row>
    <row r="13" spans="1:3" ht="15">
      <c r="A13" s="3" t="s">
        <v>35</v>
      </c>
      <c r="B13" s="23">
        <f>49+107.55</f>
        <v>156.55</v>
      </c>
      <c r="C13" s="7">
        <f>+B13/B27</f>
        <v>0.0001817593154638829</v>
      </c>
    </row>
    <row r="14" spans="1:3" ht="15">
      <c r="A14" s="3" t="s">
        <v>21</v>
      </c>
      <c r="B14" s="4"/>
      <c r="C14" s="7"/>
    </row>
    <row r="15" spans="1:3" ht="15">
      <c r="A15" s="3" t="s">
        <v>6</v>
      </c>
      <c r="B15" s="4"/>
      <c r="C15" s="7">
        <f>+B15/B27</f>
        <v>0</v>
      </c>
    </row>
    <row r="16" spans="1:3" ht="15">
      <c r="A16" s="3" t="s">
        <v>11</v>
      </c>
      <c r="B16" s="4">
        <v>1650</v>
      </c>
      <c r="C16" s="7">
        <f>+B16/B27</f>
        <v>0.001915700226863026</v>
      </c>
    </row>
    <row r="17" spans="1:3" ht="15">
      <c r="A17" s="3" t="s">
        <v>9</v>
      </c>
      <c r="B17" s="4">
        <v>23966.35</v>
      </c>
      <c r="C17" s="7">
        <f>+B17/B27</f>
        <v>0.027825661898229503</v>
      </c>
    </row>
    <row r="18" spans="1:3" ht="15">
      <c r="A18" s="3" t="s">
        <v>4</v>
      </c>
      <c r="B18" s="4"/>
      <c r="C18" s="7">
        <f>+B18/B27</f>
        <v>0</v>
      </c>
    </row>
    <row r="19" spans="1:3" ht="15">
      <c r="A19" s="3" t="s">
        <v>15</v>
      </c>
      <c r="B19" s="4">
        <v>26635</v>
      </c>
      <c r="C19" s="7">
        <f>+B19/B27</f>
        <v>0.03092404578333133</v>
      </c>
    </row>
    <row r="20" spans="1:3" ht="15">
      <c r="A20" s="3" t="s">
        <v>7</v>
      </c>
      <c r="B20" s="4"/>
      <c r="C20" s="7">
        <f>+B20/B27</f>
        <v>0</v>
      </c>
    </row>
    <row r="21" spans="1:3" ht="15">
      <c r="A21" s="3" t="s">
        <v>20</v>
      </c>
      <c r="B21" s="4">
        <f>12487.49+10910.04+2800</f>
        <v>26197.53</v>
      </c>
      <c r="C21" s="7">
        <f>+B21/B27</f>
        <v>0.030416129796515715</v>
      </c>
    </row>
    <row r="22" spans="1:3" ht="15">
      <c r="A22" s="3" t="s">
        <v>28</v>
      </c>
      <c r="B22" s="4">
        <v>0</v>
      </c>
      <c r="C22" s="7">
        <f>+B22/B27</f>
        <v>0</v>
      </c>
    </row>
    <row r="23" spans="1:3" ht="15">
      <c r="A23" s="3" t="s">
        <v>8</v>
      </c>
      <c r="B23" s="4"/>
      <c r="C23" s="7">
        <f>+B23/B27</f>
        <v>0</v>
      </c>
    </row>
    <row r="24" spans="1:3" ht="15">
      <c r="A24" s="3" t="s">
        <v>12</v>
      </c>
      <c r="B24" s="4"/>
      <c r="C24" s="7">
        <f>+B24/B27</f>
        <v>0</v>
      </c>
    </row>
    <row r="25" spans="1:3" ht="15">
      <c r="A25" s="3" t="s">
        <v>5</v>
      </c>
      <c r="B25" s="4">
        <v>61189.33</v>
      </c>
      <c r="C25" s="7">
        <f>+B25/B27</f>
        <v>0.07104267476521005</v>
      </c>
    </row>
    <row r="26" spans="1:3" ht="15">
      <c r="A26" s="3" t="s">
        <v>13</v>
      </c>
      <c r="B26" s="23">
        <v>25131.39</v>
      </c>
      <c r="C26" s="7">
        <f>+B26/B27</f>
        <v>0.029178308802656476</v>
      </c>
    </row>
    <row r="27" spans="2:3" ht="16.5" thickBot="1">
      <c r="B27" s="5">
        <f>SUM(B7:B26)</f>
        <v>861303.86</v>
      </c>
      <c r="C27" s="6">
        <f>SUM(C7:C26)</f>
        <v>1.0000000000000002</v>
      </c>
    </row>
    <row r="28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2012-01-09T16:12:35Z</cp:lastPrinted>
  <dcterms:created xsi:type="dcterms:W3CDTF">2011-12-06T19:08:41Z</dcterms:created>
  <dcterms:modified xsi:type="dcterms:W3CDTF">2012-02-08T15:44:32Z</dcterms:modified>
  <cp:category/>
  <cp:version/>
  <cp:contentType/>
  <cp:contentStatus/>
</cp:coreProperties>
</file>