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'Sheet1'!$A$1:$AB$22</definedName>
  </definedNames>
  <calcPr fullCalcOnLoad="1"/>
</workbook>
</file>

<file path=xl/sharedStrings.xml><?xml version="1.0" encoding="utf-8"?>
<sst xmlns="http://schemas.openxmlformats.org/spreadsheetml/2006/main" count="166" uniqueCount="46">
  <si>
    <t>Estimated Tax Receipts</t>
  </si>
  <si>
    <t>Real Property</t>
  </si>
  <si>
    <t>Tangible Personal Property</t>
  </si>
  <si>
    <t>PSC Real Property</t>
  </si>
  <si>
    <t>PSC Tangible Property</t>
  </si>
  <si>
    <t>Motor Vehicles</t>
  </si>
  <si>
    <t>ASSESSMENTS</t>
  </si>
  <si>
    <t>COMP</t>
  </si>
  <si>
    <t>RATE</t>
  </si>
  <si>
    <t>REVENUE</t>
  </si>
  <si>
    <t xml:space="preserve"> </t>
  </si>
  <si>
    <t xml:space="preserve">     TOTAL TAX REVENUE</t>
  </si>
  <si>
    <t xml:space="preserve">     TOTAL R E TAXES</t>
  </si>
  <si>
    <t>INCREASE</t>
  </si>
  <si>
    <t>(DECREASE)</t>
  </si>
  <si>
    <t>BLDG FD</t>
  </si>
  <si>
    <t>GEN FD</t>
  </si>
  <si>
    <t>SUB 1</t>
  </si>
  <si>
    <t>Tax Rate Calculations</t>
  </si>
  <si>
    <t>New Property(included in Total Tax Revenue)</t>
  </si>
  <si>
    <t>Personal Property(included in Total Tax Revenue)</t>
  </si>
  <si>
    <t>Tax Revenue from New and Personal Property</t>
  </si>
  <si>
    <t>Sample calculation of increase per homeowner</t>
  </si>
  <si>
    <t>Sample calculation of increase per homeowner estimating assessment increase</t>
  </si>
  <si>
    <t>Real Property Revenue</t>
  </si>
  <si>
    <t>Personal Property Revenue</t>
  </si>
  <si>
    <t>Commission</t>
  </si>
  <si>
    <t>Total</t>
  </si>
  <si>
    <t>Increase</t>
  </si>
  <si>
    <t>Building Fund</t>
  </si>
  <si>
    <t>Instruction</t>
  </si>
  <si>
    <t>Maintenance</t>
  </si>
  <si>
    <t>Southgate Independent Schools</t>
  </si>
  <si>
    <t>***</t>
  </si>
  <si>
    <t>TOTAL</t>
  </si>
  <si>
    <t>BUDGET</t>
  </si>
  <si>
    <t>2008-09</t>
  </si>
  <si>
    <t>COLLECTED</t>
  </si>
  <si>
    <t>2010-2011</t>
  </si>
  <si>
    <t>2010-11</t>
  </si>
  <si>
    <t xml:space="preserve">PER </t>
  </si>
  <si>
    <t>CENT</t>
  </si>
  <si>
    <t>DIFF</t>
  </si>
  <si>
    <t>2011-2012</t>
  </si>
  <si>
    <t>2011-12</t>
  </si>
  <si>
    <t>***4% Rates include 0.1 cents for exonerations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</si>
</sst>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_(* #,##0.0000_);_(* \(#,##0.0000\);_(* &quot;-&quot;??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0.0000000"/>
    <numFmt numFmtId="174" formatCode="0.000000"/>
    <numFmt numFmtId="175" formatCode="0.00000"/>
    <numFmt numFmtId="176" formatCode="0.0000"/>
    <numFmt numFmtId="177" formatCode="_(* #,##0.000_);_(* \(#,##0.000\);_(* &quot;-&quot;?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8" fontId="0" fillId="0" borderId="0" xfId="42" applyNumberFormat="1" applyFont="1" applyAlignment="1">
      <alignment/>
    </xf>
    <xf numFmtId="168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42" applyNumberFormat="1" applyFont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31.421875" style="0" customWidth="1"/>
    <col min="2" max="2" width="14.140625" style="0" customWidth="1"/>
    <col min="3" max="3" width="2.28125" style="0" customWidth="1"/>
    <col min="4" max="4" width="6.7109375" style="0" customWidth="1"/>
    <col min="5" max="5" width="11.28125" style="0" customWidth="1"/>
    <col min="6" max="6" width="1.28515625" style="0" customWidth="1"/>
    <col min="7" max="7" width="13.57421875" style="0" customWidth="1"/>
    <col min="8" max="8" width="1.28515625" style="0" customWidth="1"/>
    <col min="9" max="9" width="7.421875" style="0" customWidth="1"/>
    <col min="10" max="10" width="10.421875" style="0" customWidth="1"/>
    <col min="11" max="11" width="11.28125" style="0" customWidth="1"/>
    <col min="12" max="12" width="1.28515625" style="0" customWidth="1"/>
    <col min="13" max="13" width="7.28125" style="0" customWidth="1"/>
    <col min="14" max="14" width="10.28125" style="0" customWidth="1"/>
    <col min="15" max="15" width="11.8515625" style="0" customWidth="1"/>
    <col min="16" max="16" width="0.9921875" style="0" customWidth="1"/>
    <col min="17" max="17" width="7.140625" style="0" customWidth="1"/>
    <col min="18" max="18" width="10.8515625" style="0" customWidth="1"/>
    <col min="19" max="19" width="11.8515625" style="0" customWidth="1"/>
    <col min="23" max="23" width="10.28125" style="0" bestFit="1" customWidth="1"/>
    <col min="24" max="24" width="11.28125" style="0" bestFit="1" customWidth="1"/>
    <col min="25" max="25" width="12.140625" style="0" customWidth="1"/>
    <col min="26" max="26" width="5.57421875" style="0" customWidth="1"/>
    <col min="27" max="27" width="10.8515625" style="0" customWidth="1"/>
  </cols>
  <sheetData>
    <row r="1" spans="1:19" ht="12.75">
      <c r="A1" s="4" t="s">
        <v>32</v>
      </c>
      <c r="B1" s="4"/>
      <c r="C1" s="4"/>
      <c r="D1" s="4"/>
      <c r="E1" s="4"/>
      <c r="F1" s="4"/>
      <c r="G1" s="4"/>
      <c r="H1" s="4"/>
      <c r="I1" s="4" t="s">
        <v>10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2.75">
      <c r="A2" s="4" t="s">
        <v>18</v>
      </c>
      <c r="B2" s="5" t="s">
        <v>43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75">
      <c r="A3" s="4"/>
      <c r="B3" s="4"/>
      <c r="C3" s="4"/>
      <c r="D3" s="4" t="s">
        <v>10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 t="s">
        <v>10</v>
      </c>
      <c r="R3" s="4"/>
      <c r="S3" s="4"/>
    </row>
    <row r="4" spans="1:19" ht="12.75">
      <c r="A4" s="4"/>
      <c r="B4" s="4"/>
      <c r="C4" s="4"/>
      <c r="D4" s="13" t="s">
        <v>39</v>
      </c>
      <c r="E4" s="4"/>
      <c r="F4" s="4"/>
      <c r="G4" s="4"/>
      <c r="H4" s="4"/>
      <c r="I4" s="5" t="s">
        <v>44</v>
      </c>
      <c r="J4" s="5" t="s">
        <v>44</v>
      </c>
      <c r="K4" s="4"/>
      <c r="L4" s="4"/>
      <c r="M4" s="5" t="s">
        <v>44</v>
      </c>
      <c r="N4" s="5" t="s">
        <v>44</v>
      </c>
      <c r="O4" s="4"/>
      <c r="P4" s="4"/>
      <c r="Q4" s="13" t="s">
        <v>44</v>
      </c>
      <c r="R4" s="13" t="s">
        <v>44</v>
      </c>
      <c r="S4" s="11"/>
    </row>
    <row r="5" spans="1:27" ht="12.75">
      <c r="A5" s="4" t="s">
        <v>0</v>
      </c>
      <c r="B5" s="5" t="s">
        <v>38</v>
      </c>
      <c r="C5" s="4"/>
      <c r="D5" s="15">
        <v>0.04</v>
      </c>
      <c r="E5" s="5" t="s">
        <v>38</v>
      </c>
      <c r="F5" s="5"/>
      <c r="G5" s="5" t="s">
        <v>43</v>
      </c>
      <c r="H5" s="4"/>
      <c r="I5" s="4" t="s">
        <v>7</v>
      </c>
      <c r="J5" s="5" t="s">
        <v>7</v>
      </c>
      <c r="K5" s="5" t="s">
        <v>13</v>
      </c>
      <c r="L5" s="4"/>
      <c r="M5" s="5" t="s">
        <v>17</v>
      </c>
      <c r="N5" s="5" t="s">
        <v>17</v>
      </c>
      <c r="O5" s="5" t="s">
        <v>13</v>
      </c>
      <c r="P5" s="4"/>
      <c r="Q5" s="15">
        <v>0.04</v>
      </c>
      <c r="R5" s="15">
        <v>0.04</v>
      </c>
      <c r="S5" s="13" t="s">
        <v>13</v>
      </c>
      <c r="U5" s="5" t="s">
        <v>44</v>
      </c>
      <c r="W5" s="5" t="s">
        <v>44</v>
      </c>
      <c r="Y5" s="21" t="s">
        <v>44</v>
      </c>
      <c r="Z5" s="21" t="s">
        <v>40</v>
      </c>
      <c r="AA5" s="21" t="s">
        <v>39</v>
      </c>
    </row>
    <row r="6" spans="1:28" ht="12.75">
      <c r="A6" s="4"/>
      <c r="B6" s="4" t="s">
        <v>6</v>
      </c>
      <c r="C6" s="4"/>
      <c r="D6" s="13" t="s">
        <v>8</v>
      </c>
      <c r="E6" s="5" t="s">
        <v>9</v>
      </c>
      <c r="F6" s="5"/>
      <c r="G6" s="4" t="s">
        <v>6</v>
      </c>
      <c r="H6" s="4"/>
      <c r="I6" s="4" t="s">
        <v>8</v>
      </c>
      <c r="J6" s="5" t="s">
        <v>9</v>
      </c>
      <c r="K6" s="5" t="s">
        <v>14</v>
      </c>
      <c r="L6" s="4"/>
      <c r="M6" s="5" t="s">
        <v>8</v>
      </c>
      <c r="N6" s="5" t="s">
        <v>9</v>
      </c>
      <c r="O6" s="5" t="s">
        <v>14</v>
      </c>
      <c r="P6" s="4"/>
      <c r="Q6" s="13" t="s">
        <v>8</v>
      </c>
      <c r="R6" s="13" t="s">
        <v>9</v>
      </c>
      <c r="S6" s="11" t="s">
        <v>14</v>
      </c>
      <c r="U6" t="s">
        <v>15</v>
      </c>
      <c r="W6" s="21" t="s">
        <v>16</v>
      </c>
      <c r="X6" s="21" t="s">
        <v>34</v>
      </c>
      <c r="Y6" s="21" t="s">
        <v>35</v>
      </c>
      <c r="Z6" s="21" t="s">
        <v>41</v>
      </c>
      <c r="AA6" s="21" t="s">
        <v>35</v>
      </c>
      <c r="AB6" s="21" t="s">
        <v>42</v>
      </c>
    </row>
    <row r="7" spans="1:19" ht="12.75">
      <c r="A7" s="4"/>
      <c r="B7" s="4"/>
      <c r="C7" s="4"/>
      <c r="D7" s="11" t="s">
        <v>10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1" t="s">
        <v>33</v>
      </c>
      <c r="R7" s="11"/>
      <c r="S7" s="11"/>
    </row>
    <row r="8" spans="1:27" ht="12.75">
      <c r="A8" s="4" t="s">
        <v>1</v>
      </c>
      <c r="B8" s="6">
        <v>98543447</v>
      </c>
      <c r="C8" s="4"/>
      <c r="D8" s="16">
        <v>83.3</v>
      </c>
      <c r="E8" s="7">
        <f>SUM(D8*B8*0.0001)</f>
        <v>820866.91351</v>
      </c>
      <c r="F8" s="6"/>
      <c r="G8" s="6">
        <v>96825284</v>
      </c>
      <c r="H8" s="4"/>
      <c r="I8" s="8">
        <v>84.7</v>
      </c>
      <c r="J8" s="7">
        <f>SUM(I8*G8*0.0001)</f>
        <v>820110.1554800001</v>
      </c>
      <c r="K8" s="7">
        <f>SUM(J8-E8)</f>
        <v>-756.7580299999099</v>
      </c>
      <c r="L8" s="4"/>
      <c r="M8" s="4">
        <v>83.3</v>
      </c>
      <c r="N8" s="7">
        <f>SUM(M8*G8*0.0001)</f>
        <v>806554.61572</v>
      </c>
      <c r="O8" s="7">
        <f>SUM(N8-E8)</f>
        <v>-14312.297789999982</v>
      </c>
      <c r="P8" s="4"/>
      <c r="Q8" s="16">
        <v>88</v>
      </c>
      <c r="R8" s="12">
        <f>SUM(Q8*G8*0.0001)</f>
        <v>852062.4992000001</v>
      </c>
      <c r="S8" s="14">
        <f>SUM(R8-E8)</f>
        <v>31195.585690000094</v>
      </c>
      <c r="T8" s="3">
        <v>5.7</v>
      </c>
      <c r="U8" s="1">
        <f>SUM(T8*G8*0.0001)</f>
        <v>55190.41188000001</v>
      </c>
      <c r="V8" s="3">
        <f>SUM(Q8-T8)</f>
        <v>82.3</v>
      </c>
      <c r="W8" s="1">
        <f>SUM(V8*G8*0.0001)</f>
        <v>796872.08732</v>
      </c>
      <c r="AA8" t="s">
        <v>10</v>
      </c>
    </row>
    <row r="9" spans="1:24" ht="12.75">
      <c r="A9" s="4"/>
      <c r="B9" s="4"/>
      <c r="C9" s="4"/>
      <c r="D9" s="11"/>
      <c r="E9" s="10" t="s">
        <v>10</v>
      </c>
      <c r="F9" s="4"/>
      <c r="G9" s="4"/>
      <c r="H9" s="4"/>
      <c r="I9" s="4"/>
      <c r="J9" s="10" t="s">
        <v>10</v>
      </c>
      <c r="K9" s="10"/>
      <c r="L9" s="4"/>
      <c r="M9" s="4"/>
      <c r="N9" s="10" t="s">
        <v>10</v>
      </c>
      <c r="O9" s="7" t="s">
        <v>10</v>
      </c>
      <c r="P9" s="4"/>
      <c r="Q9" s="11"/>
      <c r="R9" s="11" t="s">
        <v>10</v>
      </c>
      <c r="S9" s="14" t="s">
        <v>10</v>
      </c>
      <c r="U9" s="1" t="s">
        <v>10</v>
      </c>
      <c r="V9" s="3" t="s">
        <v>10</v>
      </c>
      <c r="W9" s="1" t="s">
        <v>10</v>
      </c>
      <c r="X9" t="s">
        <v>10</v>
      </c>
    </row>
    <row r="10" spans="1:28" ht="12.75">
      <c r="A10" s="4" t="s">
        <v>2</v>
      </c>
      <c r="B10" s="6">
        <v>777064</v>
      </c>
      <c r="C10" s="4"/>
      <c r="D10" s="16">
        <v>83.3</v>
      </c>
      <c r="E10" s="7">
        <f>SUM(D10*B10*0.0001)</f>
        <v>6472.94312</v>
      </c>
      <c r="F10" s="6"/>
      <c r="G10" s="6">
        <v>848903</v>
      </c>
      <c r="H10" s="4"/>
      <c r="I10" s="8">
        <v>84.7</v>
      </c>
      <c r="J10" s="7">
        <f aca="true" t="shared" si="0" ref="J10:J18">SUM(I10*G10*0.0001)</f>
        <v>7190.208410000001</v>
      </c>
      <c r="K10" s="7">
        <f>SUM(J10-E10)</f>
        <v>717.2652900000012</v>
      </c>
      <c r="L10" s="4"/>
      <c r="M10" s="4">
        <v>83.3</v>
      </c>
      <c r="N10" s="7">
        <f aca="true" t="shared" si="1" ref="N10:N18">SUM(M10*G10*0.0001)</f>
        <v>7071.361989999999</v>
      </c>
      <c r="O10" s="7">
        <f>SUM(N10-E10)</f>
        <v>598.4188699999995</v>
      </c>
      <c r="P10" s="4"/>
      <c r="Q10" s="16">
        <v>88</v>
      </c>
      <c r="R10" s="12">
        <f aca="true" t="shared" si="2" ref="R10:R18">SUM(Q10*G10*0.0001)</f>
        <v>7470.3464</v>
      </c>
      <c r="S10" s="14">
        <f aca="true" t="shared" si="3" ref="S10:S20">SUM(R10-E10)</f>
        <v>997.4032800000004</v>
      </c>
      <c r="T10" s="3">
        <v>5.7</v>
      </c>
      <c r="U10" s="1">
        <f>SUM(T10*G10*0.0001)</f>
        <v>483.8747100000001</v>
      </c>
      <c r="V10" s="3">
        <f>SUM(Q10-T10)</f>
        <v>82.3</v>
      </c>
      <c r="W10" s="1">
        <f>SUM(V10*G10*0.0001)</f>
        <v>6986.471689999999</v>
      </c>
      <c r="X10" s="2">
        <f>SUM(W8:W10)</f>
        <v>803858.5590100001</v>
      </c>
      <c r="Y10" s="22">
        <f>SUM(X10*Z10)*0.01</f>
        <v>779742.8022397001</v>
      </c>
      <c r="Z10" s="21">
        <v>97</v>
      </c>
      <c r="AA10" s="22">
        <v>748569</v>
      </c>
      <c r="AB10" s="22">
        <f>SUM(Y10-AA10)</f>
        <v>31173.802239700104</v>
      </c>
    </row>
    <row r="11" spans="1:27" ht="12.75">
      <c r="A11" s="4"/>
      <c r="B11" s="4"/>
      <c r="C11" s="4"/>
      <c r="D11" s="11"/>
      <c r="E11" s="10" t="s">
        <v>10</v>
      </c>
      <c r="F11" s="4"/>
      <c r="G11" s="4"/>
      <c r="H11" s="4"/>
      <c r="I11" s="4"/>
      <c r="J11" s="10" t="s">
        <v>10</v>
      </c>
      <c r="K11" s="10"/>
      <c r="L11" s="4"/>
      <c r="M11" s="4"/>
      <c r="N11" s="10" t="s">
        <v>10</v>
      </c>
      <c r="O11" s="7" t="s">
        <v>10</v>
      </c>
      <c r="P11" s="4"/>
      <c r="Q11" s="11"/>
      <c r="R11" s="11" t="s">
        <v>10</v>
      </c>
      <c r="S11" s="14" t="s">
        <v>10</v>
      </c>
      <c r="U11" s="1" t="s">
        <v>10</v>
      </c>
      <c r="V11" s="3" t="s">
        <v>10</v>
      </c>
      <c r="W11" s="1" t="s">
        <v>10</v>
      </c>
      <c r="X11" s="1" t="s">
        <v>10</v>
      </c>
      <c r="Y11" t="s">
        <v>10</v>
      </c>
      <c r="Z11" s="23"/>
      <c r="AA11" t="s">
        <v>10</v>
      </c>
    </row>
    <row r="12" spans="1:27" ht="12.75">
      <c r="A12" s="4" t="s">
        <v>3</v>
      </c>
      <c r="B12" s="6">
        <v>1675060</v>
      </c>
      <c r="C12" s="4"/>
      <c r="D12" s="16">
        <v>83.3</v>
      </c>
      <c r="E12" s="7">
        <f>SUM(D12*B12*0.0001)</f>
        <v>13953.249800000001</v>
      </c>
      <c r="F12" s="6"/>
      <c r="G12" s="6">
        <v>1793490</v>
      </c>
      <c r="H12" s="4"/>
      <c r="I12" s="8">
        <v>84.7</v>
      </c>
      <c r="J12" s="7">
        <f t="shared" si="0"/>
        <v>15190.8603</v>
      </c>
      <c r="K12" s="7">
        <f>SUM(J12-E12)</f>
        <v>1237.6104999999989</v>
      </c>
      <c r="L12" s="4"/>
      <c r="M12" s="4">
        <v>83.3</v>
      </c>
      <c r="N12" s="7">
        <f t="shared" si="1"/>
        <v>14939.771700000001</v>
      </c>
      <c r="O12" s="7">
        <f>SUM(N12-E12)</f>
        <v>986.5218999999997</v>
      </c>
      <c r="P12" s="4"/>
      <c r="Q12" s="16">
        <v>88</v>
      </c>
      <c r="R12" s="12">
        <f t="shared" si="2"/>
        <v>15782.712000000001</v>
      </c>
      <c r="S12" s="14">
        <f t="shared" si="3"/>
        <v>1829.4622</v>
      </c>
      <c r="T12" s="3">
        <v>5.7</v>
      </c>
      <c r="U12" s="1">
        <f>SUM(T12*G12*0.0001)</f>
        <v>1022.2893</v>
      </c>
      <c r="V12" s="3">
        <f>SUM(Q12-T12)</f>
        <v>82.3</v>
      </c>
      <c r="W12" s="1">
        <f>SUM(V12*G12*0.0001)</f>
        <v>14760.422700000001</v>
      </c>
      <c r="X12" s="19" t="s">
        <v>10</v>
      </c>
      <c r="Y12" t="s">
        <v>10</v>
      </c>
      <c r="Z12" s="23"/>
      <c r="AA12" t="s">
        <v>10</v>
      </c>
    </row>
    <row r="13" spans="1:26" ht="12.75">
      <c r="A13" s="4"/>
      <c r="B13" s="4"/>
      <c r="C13" s="4"/>
      <c r="D13" s="11"/>
      <c r="E13" s="10" t="s">
        <v>10</v>
      </c>
      <c r="F13" s="4"/>
      <c r="G13" s="4"/>
      <c r="H13" s="4"/>
      <c r="I13" s="4"/>
      <c r="J13" s="10" t="s">
        <v>10</v>
      </c>
      <c r="K13" s="10"/>
      <c r="L13" s="4"/>
      <c r="M13" s="4"/>
      <c r="N13" s="10" t="s">
        <v>10</v>
      </c>
      <c r="O13" s="7" t="s">
        <v>10</v>
      </c>
      <c r="P13" s="4"/>
      <c r="Q13" s="11"/>
      <c r="R13" s="11" t="s">
        <v>10</v>
      </c>
      <c r="S13" s="14" t="s">
        <v>10</v>
      </c>
      <c r="U13" s="1" t="s">
        <v>10</v>
      </c>
      <c r="V13" s="3" t="s">
        <v>10</v>
      </c>
      <c r="W13" s="1" t="s">
        <v>10</v>
      </c>
      <c r="X13" t="s">
        <v>10</v>
      </c>
      <c r="Z13" s="23"/>
    </row>
    <row r="14" spans="1:28" ht="12.75">
      <c r="A14" s="4" t="s">
        <v>4</v>
      </c>
      <c r="B14" s="6">
        <v>3360197</v>
      </c>
      <c r="C14" s="4"/>
      <c r="D14" s="16">
        <v>83.3</v>
      </c>
      <c r="E14" s="7">
        <f>SUM(D14*B14*0.0001)</f>
        <v>27990.44101</v>
      </c>
      <c r="F14" s="6"/>
      <c r="G14" s="6">
        <v>3742669</v>
      </c>
      <c r="H14" s="4"/>
      <c r="I14" s="8">
        <v>84.7</v>
      </c>
      <c r="J14" s="7">
        <f t="shared" si="0"/>
        <v>31700.406430000003</v>
      </c>
      <c r="K14" s="7">
        <f>SUM(J14-E14)</f>
        <v>3709.965420000004</v>
      </c>
      <c r="L14" s="4"/>
      <c r="M14" s="4">
        <v>83.3</v>
      </c>
      <c r="N14" s="7">
        <f t="shared" si="1"/>
        <v>31176.43277</v>
      </c>
      <c r="O14" s="7">
        <f>SUM(N14-E14)</f>
        <v>3185.991760000001</v>
      </c>
      <c r="P14" s="4"/>
      <c r="Q14" s="16">
        <v>88</v>
      </c>
      <c r="R14" s="12">
        <f t="shared" si="2"/>
        <v>32935.4872</v>
      </c>
      <c r="S14" s="14">
        <f t="shared" si="3"/>
        <v>4945.046190000005</v>
      </c>
      <c r="T14" s="3">
        <v>5.7</v>
      </c>
      <c r="U14" s="1">
        <f>SUM(T14*G14*0.0001)</f>
        <v>2133.32133</v>
      </c>
      <c r="V14" s="3">
        <f>SUM(Q14-T14)</f>
        <v>82.3</v>
      </c>
      <c r="W14" s="1">
        <f>SUM(V14*G14*0.0001)</f>
        <v>30802.16587</v>
      </c>
      <c r="X14" s="2">
        <f>SUM(W12:W14)</f>
        <v>45562.58857</v>
      </c>
      <c r="Y14" s="22">
        <f>SUM(X14*Z14)*0.01</f>
        <v>44195.7109129</v>
      </c>
      <c r="Z14" s="21">
        <v>97</v>
      </c>
      <c r="AA14" s="22">
        <v>37950</v>
      </c>
      <c r="AB14" s="22">
        <f>SUM(Y14-AA14)</f>
        <v>6245.710912900002</v>
      </c>
    </row>
    <row r="15" spans="1:26" ht="12.75">
      <c r="A15" s="4"/>
      <c r="B15" s="6"/>
      <c r="C15" s="4"/>
      <c r="D15" s="11"/>
      <c r="E15" s="7"/>
      <c r="F15" s="6"/>
      <c r="G15" s="6"/>
      <c r="H15" s="4"/>
      <c r="I15" s="4"/>
      <c r="J15" s="7"/>
      <c r="K15" s="7"/>
      <c r="L15" s="4"/>
      <c r="M15" s="4"/>
      <c r="N15" s="7"/>
      <c r="O15" s="7" t="s">
        <v>10</v>
      </c>
      <c r="P15" s="4"/>
      <c r="Q15" s="11"/>
      <c r="R15" s="12"/>
      <c r="S15" s="14" t="s">
        <v>10</v>
      </c>
      <c r="U15" s="1"/>
      <c r="V15" s="3" t="s">
        <v>10</v>
      </c>
      <c r="W15" s="1" t="s">
        <v>10</v>
      </c>
      <c r="X15" t="s">
        <v>10</v>
      </c>
      <c r="Z15" s="23" t="s">
        <v>10</v>
      </c>
    </row>
    <row r="16" spans="1:26" ht="12.75">
      <c r="A16" s="4" t="s">
        <v>12</v>
      </c>
      <c r="B16" s="6">
        <f>SUM(B8:B14)</f>
        <v>104355768</v>
      </c>
      <c r="C16" s="4"/>
      <c r="D16" s="11"/>
      <c r="E16" s="7">
        <f>SUM(E8:E15)</f>
        <v>869283.5474399999</v>
      </c>
      <c r="F16" s="6"/>
      <c r="G16" s="6">
        <f>SUM(G8:G14)</f>
        <v>103210346</v>
      </c>
      <c r="H16" s="4"/>
      <c r="I16" s="4"/>
      <c r="J16" s="7">
        <f>SUM(J8:J15)</f>
        <v>874191.63062</v>
      </c>
      <c r="K16" s="7">
        <f>SUM(J16-E16)</f>
        <v>4908.083180000074</v>
      </c>
      <c r="L16" s="4"/>
      <c r="M16" s="4"/>
      <c r="N16" s="7">
        <f>SUM(N8:N15)</f>
        <v>859742.18218</v>
      </c>
      <c r="O16" s="7">
        <f>SUM(N16-E16)</f>
        <v>-9541.365259999875</v>
      </c>
      <c r="P16" s="4"/>
      <c r="Q16" s="11"/>
      <c r="R16" s="12">
        <f>SUM(R8:R15)</f>
        <v>908251.0448000001</v>
      </c>
      <c r="S16" s="14">
        <f t="shared" si="3"/>
        <v>38967.49736000027</v>
      </c>
      <c r="U16" s="1">
        <f>SUM(U8:U15)</f>
        <v>58829.897220000006</v>
      </c>
      <c r="V16" s="3" t="s">
        <v>10</v>
      </c>
      <c r="W16" s="1">
        <f>SUM(W8:W15)</f>
        <v>849421.1475800001</v>
      </c>
      <c r="Z16" s="23"/>
    </row>
    <row r="17" spans="1:26" ht="12.75">
      <c r="A17" s="4"/>
      <c r="B17" s="4"/>
      <c r="C17" s="4"/>
      <c r="D17" s="11"/>
      <c r="E17" s="10" t="s">
        <v>10</v>
      </c>
      <c r="F17" s="4"/>
      <c r="G17" s="4"/>
      <c r="H17" s="4"/>
      <c r="I17" s="4"/>
      <c r="J17" s="10" t="s">
        <v>10</v>
      </c>
      <c r="K17" s="10"/>
      <c r="L17" s="4"/>
      <c r="M17" s="4"/>
      <c r="N17" s="10" t="s">
        <v>10</v>
      </c>
      <c r="O17" s="7" t="s">
        <v>10</v>
      </c>
      <c r="P17" s="4"/>
      <c r="Q17" s="11"/>
      <c r="R17" s="11" t="s">
        <v>10</v>
      </c>
      <c r="S17" s="14" t="s">
        <v>10</v>
      </c>
      <c r="U17" t="s">
        <v>10</v>
      </c>
      <c r="V17" s="3" t="s">
        <v>10</v>
      </c>
      <c r="W17" s="1" t="s">
        <v>10</v>
      </c>
      <c r="Z17" s="23"/>
    </row>
    <row r="18" spans="1:28" ht="12.75">
      <c r="A18" s="4" t="s">
        <v>5</v>
      </c>
      <c r="B18" s="6">
        <v>10219768</v>
      </c>
      <c r="C18" s="4"/>
      <c r="D18" s="11">
        <v>50.4</v>
      </c>
      <c r="E18" s="7">
        <f>SUM(D18*B18*0.0001)</f>
        <v>51507.63072</v>
      </c>
      <c r="F18" s="6"/>
      <c r="G18" s="6">
        <v>10208267</v>
      </c>
      <c r="H18" s="4"/>
      <c r="I18" s="4">
        <v>50.4</v>
      </c>
      <c r="J18" s="7">
        <f t="shared" si="0"/>
        <v>51449.665680000006</v>
      </c>
      <c r="K18" s="7">
        <f>SUM(J18-E18)</f>
        <v>-57.9650399999955</v>
      </c>
      <c r="L18" s="4"/>
      <c r="M18" s="4">
        <v>50.4</v>
      </c>
      <c r="N18" s="7">
        <f t="shared" si="1"/>
        <v>51449.665680000006</v>
      </c>
      <c r="O18" s="7">
        <f>SUM(N18-E18)</f>
        <v>-57.9650399999955</v>
      </c>
      <c r="P18" s="4"/>
      <c r="Q18" s="11">
        <v>50.4</v>
      </c>
      <c r="R18" s="12">
        <f t="shared" si="2"/>
        <v>51449.665680000006</v>
      </c>
      <c r="S18" s="14">
        <f t="shared" si="3"/>
        <v>-57.9650399999955</v>
      </c>
      <c r="T18" s="3">
        <v>5.7</v>
      </c>
      <c r="U18" s="1">
        <f>SUM(T18*G18*0.0001)</f>
        <v>5818.71219</v>
      </c>
      <c r="V18" s="3">
        <f>SUM(Q18-T18)</f>
        <v>44.699999999999996</v>
      </c>
      <c r="W18" s="1">
        <f>SUM(V18*G18*0.0001)</f>
        <v>45630.95349</v>
      </c>
      <c r="X18" s="2">
        <f>SUM(W18)</f>
        <v>45630.95349</v>
      </c>
      <c r="Y18" s="22">
        <f>SUM(X18*Z18)*0.01</f>
        <v>44262.0248853</v>
      </c>
      <c r="Z18" s="21">
        <v>97</v>
      </c>
      <c r="AA18" s="22">
        <v>44411</v>
      </c>
      <c r="AB18" s="22">
        <f>SUM(Y18-AA18)</f>
        <v>-148.9751146999988</v>
      </c>
    </row>
    <row r="19" spans="1:19" ht="12.75">
      <c r="A19" s="4"/>
      <c r="B19" s="4"/>
      <c r="C19" s="4"/>
      <c r="D19" s="11"/>
      <c r="E19" s="4"/>
      <c r="F19" s="4"/>
      <c r="G19" s="4"/>
      <c r="H19" s="4"/>
      <c r="I19" s="4"/>
      <c r="J19" s="4"/>
      <c r="K19" s="4"/>
      <c r="L19" s="4"/>
      <c r="M19" s="4"/>
      <c r="N19" s="4"/>
      <c r="O19" s="7" t="s">
        <v>10</v>
      </c>
      <c r="P19" s="4"/>
      <c r="Q19" s="11"/>
      <c r="R19" s="11"/>
      <c r="S19" s="14" t="s">
        <v>10</v>
      </c>
    </row>
    <row r="20" spans="1:28" ht="12.75">
      <c r="A20" s="4" t="s">
        <v>11</v>
      </c>
      <c r="B20" s="6">
        <f>SUM(B16:B18)</f>
        <v>114575536</v>
      </c>
      <c r="C20" s="4"/>
      <c r="D20" s="11"/>
      <c r="E20" s="7">
        <f>SUM(E16:E19)</f>
        <v>920791.1781599999</v>
      </c>
      <c r="F20" s="4"/>
      <c r="G20" s="6">
        <f>SUM(G16:G18)</f>
        <v>113418613</v>
      </c>
      <c r="H20" s="4"/>
      <c r="I20" s="4"/>
      <c r="J20" s="7">
        <f>SUM(J16:J19)</f>
        <v>925641.2962999999</v>
      </c>
      <c r="K20" s="7">
        <f>SUM(J20-E20)</f>
        <v>4850.118140000035</v>
      </c>
      <c r="L20" s="4"/>
      <c r="M20" s="4"/>
      <c r="N20" s="7">
        <f>SUM(N16:N19)</f>
        <v>911191.84786</v>
      </c>
      <c r="O20" s="7">
        <f>SUM(N20-E20)</f>
        <v>-9599.330299999914</v>
      </c>
      <c r="P20" s="4"/>
      <c r="Q20" s="11"/>
      <c r="R20" s="12">
        <f>SUM(R16:R19)</f>
        <v>959700.7104800001</v>
      </c>
      <c r="S20" s="14">
        <f t="shared" si="3"/>
        <v>38909.53232000023</v>
      </c>
      <c r="U20" s="2">
        <f>SUM(U16:U19)</f>
        <v>64648.609410000005</v>
      </c>
      <c r="W20" s="2">
        <f>SUM(W16:W19)</f>
        <v>895052.1010700001</v>
      </c>
      <c r="X20" s="2">
        <f>SUM(X8:X18)</f>
        <v>895052.1010700001</v>
      </c>
      <c r="Y20" s="2">
        <f>SUM(Y8:Y18)</f>
        <v>868200.5380379001</v>
      </c>
      <c r="Z20" s="2" t="s">
        <v>10</v>
      </c>
      <c r="AA20" s="2">
        <f>SUM(AA8:AA18)</f>
        <v>830930</v>
      </c>
      <c r="AB20" s="2">
        <f>SUM(AB8:AB18)</f>
        <v>37270.53803790011</v>
      </c>
    </row>
    <row r="21" spans="1:23" ht="12.75">
      <c r="A21" s="4" t="s">
        <v>45</v>
      </c>
      <c r="B21" s="4"/>
      <c r="C21" s="4"/>
      <c r="D21" s="4" t="s">
        <v>10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1"/>
      <c r="R21" s="11"/>
      <c r="S21" s="11"/>
      <c r="V21" t="s">
        <v>10</v>
      </c>
      <c r="W21" s="2" t="s">
        <v>10</v>
      </c>
    </row>
    <row r="22" spans="1:23" ht="12.75">
      <c r="A22" s="4"/>
      <c r="B22" s="4"/>
      <c r="C22" s="4"/>
      <c r="D22" s="4"/>
      <c r="E22" s="4" t="s">
        <v>10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1"/>
      <c r="R22" s="11"/>
      <c r="S22" s="11"/>
      <c r="W22" s="2"/>
    </row>
    <row r="23" spans="1:24" ht="12.75">
      <c r="A23" s="4" t="s">
        <v>19</v>
      </c>
      <c r="B23" s="4"/>
      <c r="C23" s="4"/>
      <c r="D23" s="4"/>
      <c r="E23" s="4"/>
      <c r="F23" s="4"/>
      <c r="G23" s="7">
        <v>129170</v>
      </c>
      <c r="H23" s="4"/>
      <c r="I23" s="4"/>
      <c r="J23" s="4"/>
      <c r="K23" s="4"/>
      <c r="L23" s="4"/>
      <c r="M23" s="4" t="s">
        <v>10</v>
      </c>
      <c r="O23" s="4"/>
      <c r="P23" s="4"/>
      <c r="Q23" s="8">
        <f>SUM(Q8)</f>
        <v>88</v>
      </c>
      <c r="R23" s="7">
        <f>SUM(Q23*G23*0.0001)</f>
        <v>1136.6960000000001</v>
      </c>
      <c r="S23" s="4"/>
      <c r="T23" t="s">
        <v>36</v>
      </c>
      <c r="U23">
        <v>59078</v>
      </c>
      <c r="V23" s="3" t="s">
        <v>10</v>
      </c>
      <c r="W23" s="1" t="s">
        <v>10</v>
      </c>
      <c r="X23" s="2" t="s">
        <v>10</v>
      </c>
    </row>
    <row r="24" spans="1:24" ht="12.75">
      <c r="A24" s="4" t="s">
        <v>20</v>
      </c>
      <c r="B24" s="4"/>
      <c r="C24" s="4"/>
      <c r="D24" s="4"/>
      <c r="E24" s="4"/>
      <c r="F24" s="4"/>
      <c r="G24" s="7">
        <f>SUM(G10+G14)</f>
        <v>4591572</v>
      </c>
      <c r="H24" s="4"/>
      <c r="I24" s="4"/>
      <c r="J24" s="4"/>
      <c r="K24" s="4"/>
      <c r="L24" s="4"/>
      <c r="M24" s="4" t="s">
        <v>10</v>
      </c>
      <c r="O24" s="4"/>
      <c r="P24" s="4"/>
      <c r="Q24" s="8">
        <f>SUM(Q10)</f>
        <v>88</v>
      </c>
      <c r="R24" s="7">
        <f>SUM(Q24*G24*0.0001)</f>
        <v>40405.833600000005</v>
      </c>
      <c r="S24" s="4"/>
      <c r="T24" t="s">
        <v>28</v>
      </c>
      <c r="U24" s="2">
        <f>SUM(U20-U23)</f>
        <v>5570.609410000005</v>
      </c>
      <c r="W24" s="2"/>
      <c r="X24" s="19" t="s">
        <v>10</v>
      </c>
    </row>
    <row r="25" spans="1:24" ht="12.75">
      <c r="A25" s="4" t="s">
        <v>22</v>
      </c>
      <c r="C25" s="4"/>
      <c r="D25" s="4"/>
      <c r="E25" s="4"/>
      <c r="F25" s="4"/>
      <c r="G25" s="7">
        <v>100000</v>
      </c>
      <c r="H25" s="4"/>
      <c r="I25" s="4"/>
      <c r="J25" s="4" t="s">
        <v>10</v>
      </c>
      <c r="K25" s="4" t="s">
        <v>10</v>
      </c>
      <c r="L25" s="4"/>
      <c r="M25" s="4" t="s">
        <v>10</v>
      </c>
      <c r="O25" s="9" t="s">
        <v>10</v>
      </c>
      <c r="P25" s="4"/>
      <c r="Q25" s="8">
        <f>SUM(Q8-D8)</f>
        <v>4.700000000000003</v>
      </c>
      <c r="R25" s="17">
        <f>SUM(Q25*G25*0.0001)</f>
        <v>47.00000000000003</v>
      </c>
      <c r="S25" s="4"/>
      <c r="U25" s="2" t="s">
        <v>10</v>
      </c>
      <c r="V25" t="s">
        <v>10</v>
      </c>
      <c r="X25" s="2" t="s">
        <v>10</v>
      </c>
    </row>
    <row r="26" spans="1:21" ht="12.75">
      <c r="A26" s="4" t="s">
        <v>23</v>
      </c>
      <c r="C26" s="4"/>
      <c r="D26" s="4"/>
      <c r="E26" s="4"/>
      <c r="F26" s="4"/>
      <c r="G26" s="7">
        <f>SUM(((G8-B8-G23)/B8)*100000)+100000</f>
        <v>98125.36190255248</v>
      </c>
      <c r="H26" s="4"/>
      <c r="I26" s="4"/>
      <c r="J26" s="4"/>
      <c r="K26" s="4"/>
      <c r="L26" s="4"/>
      <c r="M26" s="4"/>
      <c r="N26" s="7"/>
      <c r="O26" s="9"/>
      <c r="P26" s="4"/>
      <c r="Q26" s="8">
        <f>SUM(Q8-D8)</f>
        <v>4.700000000000003</v>
      </c>
      <c r="R26" s="17">
        <f>SUM(Q26*G26*0.0001)</f>
        <v>46.118920094199694</v>
      </c>
      <c r="S26" s="4"/>
      <c r="U26" s="2"/>
    </row>
    <row r="27" spans="1:21" ht="12.75">
      <c r="A27" s="4" t="s">
        <v>21</v>
      </c>
      <c r="B27" s="4"/>
      <c r="C27" s="4"/>
      <c r="D27" s="4"/>
      <c r="E27" s="4"/>
      <c r="F27" s="4"/>
      <c r="G27" s="4" t="s">
        <v>10</v>
      </c>
      <c r="H27" s="4"/>
      <c r="I27" s="4"/>
      <c r="J27" s="4" t="s">
        <v>10</v>
      </c>
      <c r="K27" s="4"/>
      <c r="L27" s="4"/>
      <c r="M27" s="4"/>
      <c r="O27" s="9" t="s">
        <v>10</v>
      </c>
      <c r="P27" s="9">
        <f>SUM(T23:T24)</f>
        <v>0</v>
      </c>
      <c r="Q27" s="9" t="s">
        <v>10</v>
      </c>
      <c r="R27" s="9">
        <f>SUM(R23:R24)</f>
        <v>41542.52960000001</v>
      </c>
      <c r="S27" s="4"/>
      <c r="U27" t="s">
        <v>10</v>
      </c>
    </row>
    <row r="28" spans="7:21" ht="12.75">
      <c r="G28" s="20">
        <f>SUM(G20:G23)</f>
        <v>113547783</v>
      </c>
      <c r="O28" t="s">
        <v>10</v>
      </c>
      <c r="U28" s="2" t="s">
        <v>10</v>
      </c>
    </row>
    <row r="29" spans="2:15" ht="12.75">
      <c r="B29" s="4"/>
      <c r="O29" s="2" t="s">
        <v>10</v>
      </c>
    </row>
    <row r="30" spans="7:15" ht="12.75">
      <c r="G30" t="s">
        <v>37</v>
      </c>
      <c r="O30" t="s">
        <v>10</v>
      </c>
    </row>
    <row r="31" spans="1:19" ht="12.75">
      <c r="A31" t="s">
        <v>24</v>
      </c>
      <c r="E31" s="2">
        <f>SUM(E8+E12)</f>
        <v>834820.16331</v>
      </c>
      <c r="G31">
        <f>SUM(756084.66+54492.59)</f>
        <v>810577.25</v>
      </c>
      <c r="I31" s="18">
        <f>SUM(G31/E31)</f>
        <v>0.9709603165143034</v>
      </c>
      <c r="K31" t="s">
        <v>10</v>
      </c>
      <c r="O31" s="2" t="s">
        <v>10</v>
      </c>
      <c r="R31" s="2">
        <f>SUM(R8+R12)</f>
        <v>867845.2112000001</v>
      </c>
      <c r="S31" s="9">
        <f>SUM(R31-E31)</f>
        <v>33025.04789000016</v>
      </c>
    </row>
    <row r="32" spans="1:19" ht="12.75">
      <c r="A32" t="s">
        <v>25</v>
      </c>
      <c r="E32" s="2">
        <f>SUM(E10+E14)</f>
        <v>34463.38413</v>
      </c>
      <c r="G32">
        <f>SUM(26849.18+1935.08)</f>
        <v>28784.260000000002</v>
      </c>
      <c r="I32" s="18">
        <f>SUM(G32/E32)</f>
        <v>0.8352128128631343</v>
      </c>
      <c r="K32" t="s">
        <v>10</v>
      </c>
      <c r="R32" s="2">
        <f>SUM(R10+R14)</f>
        <v>40405.833600000005</v>
      </c>
      <c r="S32" s="9">
        <f>SUM(R32-E32)</f>
        <v>5942.449470000007</v>
      </c>
    </row>
    <row r="33" spans="1:19" ht="12.75">
      <c r="A33" t="s">
        <v>27</v>
      </c>
      <c r="E33" s="2">
        <f>SUM(E31:E32)</f>
        <v>869283.54744</v>
      </c>
      <c r="G33">
        <f>SUM(G31:G32)</f>
        <v>839361.51</v>
      </c>
      <c r="I33" s="18">
        <f>SUM(G33/E33)</f>
        <v>0.9655785071187428</v>
      </c>
      <c r="K33" t="s">
        <v>10</v>
      </c>
      <c r="R33" s="2">
        <f>SUM(R31:R32)</f>
        <v>908251.0448000001</v>
      </c>
      <c r="S33" s="9">
        <f>SUM(R33-E33)</f>
        <v>38967.497360000154</v>
      </c>
    </row>
    <row r="34" spans="5:19" ht="12.75">
      <c r="E34" s="2"/>
      <c r="R34" s="2"/>
      <c r="S34" s="9"/>
    </row>
    <row r="35" spans="1:20" ht="12.75">
      <c r="A35" t="s">
        <v>26</v>
      </c>
      <c r="E35" s="18">
        <f>SUM(E16)*0.02</f>
        <v>17385.670948799998</v>
      </c>
      <c r="F35" s="18">
        <f>SUM(F16)*0.02</f>
        <v>0</v>
      </c>
      <c r="G35" s="18" t="s">
        <v>10</v>
      </c>
      <c r="J35" s="18">
        <f>SUM(J16)*0.02</f>
        <v>17483.832612399998</v>
      </c>
      <c r="R35" s="18">
        <f>SUM(R16)*0.02</f>
        <v>18165.020896</v>
      </c>
      <c r="S35" s="9">
        <f>SUM(R35-E35)</f>
        <v>779.349947200004</v>
      </c>
      <c r="T35" t="s">
        <v>26</v>
      </c>
    </row>
    <row r="36" spans="1:20" ht="12.75">
      <c r="A36" t="s">
        <v>29</v>
      </c>
      <c r="B36" t="s">
        <v>10</v>
      </c>
      <c r="S36" s="2">
        <f>SUM(U24)</f>
        <v>5570.609410000005</v>
      </c>
      <c r="T36" t="s">
        <v>29</v>
      </c>
    </row>
    <row r="37" spans="1:20" ht="12.75">
      <c r="A37" t="s">
        <v>30</v>
      </c>
      <c r="S37" s="2">
        <f>SUM(S39-S35-S36-S38)</f>
        <v>29546.538002800262</v>
      </c>
      <c r="T37" t="s">
        <v>30</v>
      </c>
    </row>
    <row r="38" spans="1:20" ht="12.75">
      <c r="A38" t="s">
        <v>31</v>
      </c>
      <c r="G38" t="s">
        <v>10</v>
      </c>
      <c r="S38" s="1">
        <v>3071</v>
      </c>
      <c r="T38" t="s">
        <v>31</v>
      </c>
    </row>
    <row r="39" ht="12.75">
      <c r="S39" s="2">
        <f>SUM(S16)</f>
        <v>38967.49736000027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Rouse, Robert - Accounting</cp:lastModifiedBy>
  <cp:lastPrinted>2010-08-18T15:33:00Z</cp:lastPrinted>
  <dcterms:created xsi:type="dcterms:W3CDTF">1999-08-10T18:50:38Z</dcterms:created>
  <dcterms:modified xsi:type="dcterms:W3CDTF">2011-07-29T13:16:11Z</dcterms:modified>
  <cp:category/>
  <cp:version/>
  <cp:contentType/>
  <cp:contentStatus/>
</cp:coreProperties>
</file>