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5 - Kentucky\K12\KY Berea Ind Schools PC 01U\Engineering\Utility Data\Energy Report for Charlie\"/>
    </mc:Choice>
  </mc:AlternateContent>
  <xr:revisionPtr revIDLastSave="0" documentId="13_ncr:1_{1AC8EA0E-5970-473F-81B0-1BA5CBC0CEB8}" xr6:coauthVersionLast="47" xr6:coauthVersionMax="47" xr10:uidLastSave="{00000000-0000-0000-0000-000000000000}"/>
  <bookViews>
    <workbookView xWindow="28680" yWindow="-120" windowWidth="29040" windowHeight="15720" xr2:uid="{8B21E63F-FDB3-4402-9B79-4D367B5432AE}"/>
  </bookViews>
  <sheets>
    <sheet name="SUMMARY" sheetId="2" r:id="rId1"/>
    <sheet name="Main" sheetId="1" r:id="rId2"/>
    <sheet name="Office" sheetId="3" r:id="rId3"/>
    <sheet name="Annex" sheetId="4" r:id="rId4"/>
    <sheet name="Maint" sheetId="5" r:id="rId5"/>
    <sheet name="Transpt" sheetId="6" r:id="rId6"/>
    <sheet name="Fball" sheetId="7" r:id="rId7"/>
    <sheet name="Delta Ga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J25" i="2"/>
  <c r="J24" i="2"/>
  <c r="J23" i="2"/>
  <c r="J22" i="2"/>
  <c r="Q26" i="2"/>
  <c r="P26" i="2"/>
  <c r="Q25" i="2"/>
  <c r="P25" i="2"/>
  <c r="Q24" i="2"/>
  <c r="P24" i="2"/>
  <c r="Q23" i="2"/>
  <c r="P23" i="2"/>
  <c r="Q22" i="2"/>
  <c r="P22" i="2"/>
  <c r="I21" i="2"/>
  <c r="Q21" i="2" s="1"/>
  <c r="I27" i="2" s="1"/>
  <c r="H21" i="2"/>
  <c r="P21" i="2" s="1"/>
  <c r="H27" i="2" s="1"/>
  <c r="G27" i="2"/>
  <c r="I26" i="2"/>
  <c r="H26" i="2"/>
  <c r="I25" i="2"/>
  <c r="H25" i="2"/>
  <c r="I24" i="2"/>
  <c r="H24" i="2"/>
  <c r="I23" i="2"/>
  <c r="H23" i="2"/>
  <c r="I22" i="2"/>
  <c r="H22" i="2"/>
  <c r="I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E30" i="8"/>
  <c r="D30" i="8"/>
  <c r="E15" i="8"/>
  <c r="D15" i="8"/>
  <c r="J27" i="2" l="1"/>
  <c r="J21" i="2"/>
  <c r="D29" i="8" l="1"/>
  <c r="D28" i="8"/>
  <c r="D27" i="8"/>
  <c r="D26" i="8"/>
  <c r="D25" i="8"/>
  <c r="D24" i="8"/>
  <c r="D23" i="8"/>
  <c r="D22" i="8"/>
  <c r="D21" i="8"/>
  <c r="D20" i="8"/>
  <c r="D19" i="8"/>
  <c r="D18" i="8"/>
  <c r="D14" i="8"/>
  <c r="D13" i="8"/>
  <c r="D12" i="8"/>
  <c r="D11" i="8"/>
  <c r="D10" i="8"/>
  <c r="D9" i="8"/>
  <c r="D8" i="8"/>
  <c r="D7" i="8"/>
  <c r="D6" i="8"/>
  <c r="D5" i="8"/>
  <c r="D4" i="8"/>
  <c r="D3" i="8"/>
  <c r="E26" i="2" l="1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J14" i="7"/>
  <c r="J13" i="7"/>
  <c r="J12" i="7"/>
  <c r="J11" i="7"/>
  <c r="J10" i="7"/>
  <c r="J9" i="7"/>
  <c r="J8" i="7"/>
  <c r="J7" i="7"/>
  <c r="J6" i="7"/>
  <c r="J5" i="7"/>
  <c r="J4" i="7"/>
  <c r="J3" i="7"/>
  <c r="E14" i="7"/>
  <c r="E13" i="7"/>
  <c r="E12" i="7"/>
  <c r="E11" i="7"/>
  <c r="E10" i="7"/>
  <c r="E9" i="7"/>
  <c r="E8" i="7"/>
  <c r="E7" i="7"/>
  <c r="E6" i="7"/>
  <c r="E5" i="7"/>
  <c r="E4" i="7"/>
  <c r="E3" i="7"/>
  <c r="J14" i="6"/>
  <c r="J13" i="6"/>
  <c r="J12" i="6"/>
  <c r="J11" i="6"/>
  <c r="J10" i="6"/>
  <c r="J9" i="6"/>
  <c r="J8" i="6"/>
  <c r="J7" i="6"/>
  <c r="J6" i="6"/>
  <c r="J5" i="6"/>
  <c r="J4" i="6"/>
  <c r="J3" i="6"/>
  <c r="E14" i="6"/>
  <c r="E13" i="6"/>
  <c r="E12" i="6"/>
  <c r="E11" i="6"/>
  <c r="E10" i="6"/>
  <c r="E9" i="6"/>
  <c r="E8" i="6"/>
  <c r="E7" i="6"/>
  <c r="E6" i="6"/>
  <c r="E5" i="6"/>
  <c r="E4" i="6"/>
  <c r="E3" i="6"/>
  <c r="J14" i="5"/>
  <c r="J13" i="5"/>
  <c r="J12" i="5"/>
  <c r="J11" i="5"/>
  <c r="J10" i="5"/>
  <c r="J9" i="5"/>
  <c r="J8" i="5"/>
  <c r="J7" i="5"/>
  <c r="J6" i="5"/>
  <c r="J5" i="5"/>
  <c r="J4" i="5"/>
  <c r="J3" i="5"/>
  <c r="E14" i="5"/>
  <c r="E13" i="5"/>
  <c r="E12" i="5"/>
  <c r="E11" i="5"/>
  <c r="E10" i="5"/>
  <c r="E9" i="5"/>
  <c r="E8" i="5"/>
  <c r="E7" i="5"/>
  <c r="E6" i="5"/>
  <c r="E5" i="5"/>
  <c r="E4" i="5"/>
  <c r="E3" i="5"/>
  <c r="J14" i="4"/>
  <c r="J13" i="4"/>
  <c r="J12" i="4"/>
  <c r="J11" i="4"/>
  <c r="J10" i="4"/>
  <c r="J9" i="4"/>
  <c r="J8" i="4"/>
  <c r="J7" i="4"/>
  <c r="J6" i="4"/>
  <c r="J5" i="4"/>
  <c r="J4" i="4"/>
  <c r="J3" i="4"/>
  <c r="E14" i="4"/>
  <c r="E13" i="4"/>
  <c r="E12" i="4"/>
  <c r="E11" i="4"/>
  <c r="E10" i="4"/>
  <c r="E9" i="4"/>
  <c r="E8" i="4"/>
  <c r="E7" i="4"/>
  <c r="E6" i="4"/>
  <c r="E5" i="4"/>
  <c r="E4" i="4"/>
  <c r="E3" i="4"/>
  <c r="J14" i="3"/>
  <c r="J13" i="3"/>
  <c r="J12" i="3"/>
  <c r="J11" i="3"/>
  <c r="J10" i="3"/>
  <c r="J9" i="3"/>
  <c r="J8" i="3"/>
  <c r="J7" i="3"/>
  <c r="J6" i="3"/>
  <c r="J5" i="3"/>
  <c r="J4" i="3"/>
  <c r="J3" i="3"/>
  <c r="E14" i="3"/>
  <c r="E13" i="3"/>
  <c r="E12" i="3"/>
  <c r="E11" i="3"/>
  <c r="E10" i="3"/>
  <c r="E9" i="3"/>
  <c r="E8" i="3"/>
  <c r="E7" i="3"/>
  <c r="E6" i="3"/>
  <c r="E5" i="3"/>
  <c r="E4" i="3"/>
  <c r="E3" i="3"/>
  <c r="C15" i="7"/>
  <c r="D15" i="7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D14" i="2"/>
  <c r="C14" i="2"/>
  <c r="L14" i="2" s="1"/>
  <c r="D13" i="2"/>
  <c r="C13" i="2"/>
  <c r="L13" i="2" s="1"/>
  <c r="D12" i="2"/>
  <c r="C12" i="2"/>
  <c r="L12" i="2" s="1"/>
  <c r="D11" i="2"/>
  <c r="C11" i="2"/>
  <c r="D10" i="2"/>
  <c r="C10" i="2"/>
  <c r="D9" i="2"/>
  <c r="M9" i="2" s="1"/>
  <c r="C9" i="2"/>
  <c r="D8" i="2"/>
  <c r="M8" i="2" s="1"/>
  <c r="C8" i="2"/>
  <c r="L8" i="2" s="1"/>
  <c r="D7" i="2"/>
  <c r="C7" i="2"/>
  <c r="D6" i="2"/>
  <c r="C6" i="2"/>
  <c r="D5" i="2"/>
  <c r="C5" i="2"/>
  <c r="D4" i="2"/>
  <c r="C4" i="2"/>
  <c r="D3" i="2"/>
  <c r="C3" i="2"/>
  <c r="I15" i="7"/>
  <c r="H15" i="7"/>
  <c r="M14" i="7"/>
  <c r="L14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M6" i="7"/>
  <c r="L6" i="7"/>
  <c r="M5" i="7"/>
  <c r="L5" i="7"/>
  <c r="M4" i="7"/>
  <c r="L4" i="7"/>
  <c r="M3" i="7"/>
  <c r="L3" i="7"/>
  <c r="I15" i="6"/>
  <c r="M15" i="6" s="1"/>
  <c r="H15" i="6"/>
  <c r="D15" i="6"/>
  <c r="C15" i="6"/>
  <c r="M14" i="6"/>
  <c r="N14" i="6" s="1"/>
  <c r="L14" i="6"/>
  <c r="M13" i="6"/>
  <c r="L13" i="6"/>
  <c r="M12" i="6"/>
  <c r="L12" i="6"/>
  <c r="M11" i="6"/>
  <c r="L11" i="6"/>
  <c r="N11" i="6" s="1"/>
  <c r="M10" i="6"/>
  <c r="L10" i="6"/>
  <c r="M9" i="6"/>
  <c r="L9" i="6"/>
  <c r="M8" i="6"/>
  <c r="L8" i="6"/>
  <c r="M7" i="6"/>
  <c r="L7" i="6"/>
  <c r="M6" i="6"/>
  <c r="L6" i="6"/>
  <c r="M5" i="6"/>
  <c r="L5" i="6"/>
  <c r="M4" i="6"/>
  <c r="L4" i="6"/>
  <c r="M3" i="6"/>
  <c r="L3" i="6"/>
  <c r="I15" i="5"/>
  <c r="H15" i="5"/>
  <c r="D15" i="5"/>
  <c r="E15" i="5" s="1"/>
  <c r="C15" i="5"/>
  <c r="M14" i="5"/>
  <c r="L14" i="5"/>
  <c r="M13" i="5"/>
  <c r="L13" i="5"/>
  <c r="N13" i="5" s="1"/>
  <c r="M12" i="5"/>
  <c r="L12" i="5"/>
  <c r="M11" i="5"/>
  <c r="L11" i="5"/>
  <c r="M10" i="5"/>
  <c r="N10" i="5" s="1"/>
  <c r="L10" i="5"/>
  <c r="M9" i="5"/>
  <c r="L9" i="5"/>
  <c r="M8" i="5"/>
  <c r="L8" i="5"/>
  <c r="M7" i="5"/>
  <c r="N7" i="5" s="1"/>
  <c r="L7" i="5"/>
  <c r="M6" i="5"/>
  <c r="L6" i="5"/>
  <c r="M5" i="5"/>
  <c r="L5" i="5"/>
  <c r="M4" i="5"/>
  <c r="N4" i="5" s="1"/>
  <c r="L4" i="5"/>
  <c r="M3" i="5"/>
  <c r="N3" i="5" s="1"/>
  <c r="L3" i="5"/>
  <c r="I15" i="4"/>
  <c r="H15" i="4"/>
  <c r="D15" i="4"/>
  <c r="C15" i="4"/>
  <c r="M14" i="4"/>
  <c r="L14" i="4"/>
  <c r="M13" i="4"/>
  <c r="L13" i="4"/>
  <c r="M12" i="4"/>
  <c r="L12" i="4"/>
  <c r="M11" i="4"/>
  <c r="L11" i="4"/>
  <c r="M10" i="4"/>
  <c r="L10" i="4"/>
  <c r="M9" i="4"/>
  <c r="N9" i="4" s="1"/>
  <c r="L9" i="4"/>
  <c r="M8" i="4"/>
  <c r="L8" i="4"/>
  <c r="M7" i="4"/>
  <c r="L7" i="4"/>
  <c r="M6" i="4"/>
  <c r="L6" i="4"/>
  <c r="M5" i="4"/>
  <c r="L5" i="4"/>
  <c r="M4" i="4"/>
  <c r="L4" i="4"/>
  <c r="M3" i="4"/>
  <c r="N3" i="4" s="1"/>
  <c r="L3" i="4"/>
  <c r="I15" i="3"/>
  <c r="H15" i="3"/>
  <c r="D15" i="3"/>
  <c r="E15" i="3" s="1"/>
  <c r="C15" i="3"/>
  <c r="M14" i="3"/>
  <c r="L14" i="3"/>
  <c r="M13" i="3"/>
  <c r="N13" i="3" s="1"/>
  <c r="L13" i="3"/>
  <c r="M12" i="3"/>
  <c r="N12" i="3" s="1"/>
  <c r="L12" i="3"/>
  <c r="M11" i="3"/>
  <c r="L11" i="3"/>
  <c r="M10" i="3"/>
  <c r="L10" i="3"/>
  <c r="M9" i="3"/>
  <c r="L9" i="3"/>
  <c r="N9" i="3" s="1"/>
  <c r="M8" i="3"/>
  <c r="L8" i="3"/>
  <c r="N8" i="3" s="1"/>
  <c r="M7" i="3"/>
  <c r="L7" i="3"/>
  <c r="M6" i="3"/>
  <c r="L6" i="3"/>
  <c r="M5" i="3"/>
  <c r="N5" i="3" s="1"/>
  <c r="L5" i="3"/>
  <c r="M4" i="3"/>
  <c r="L4" i="3"/>
  <c r="M3" i="3"/>
  <c r="L3" i="3"/>
  <c r="I15" i="1"/>
  <c r="H15" i="1"/>
  <c r="N14" i="1"/>
  <c r="N13" i="1"/>
  <c r="N12" i="1"/>
  <c r="N11" i="1"/>
  <c r="N10" i="1"/>
  <c r="N9" i="1"/>
  <c r="N8" i="1"/>
  <c r="N7" i="1"/>
  <c r="N6" i="1"/>
  <c r="N5" i="1"/>
  <c r="N4" i="1"/>
  <c r="N3" i="1"/>
  <c r="J14" i="1"/>
  <c r="J13" i="1"/>
  <c r="J12" i="1"/>
  <c r="J11" i="1"/>
  <c r="J10" i="1"/>
  <c r="J9" i="1"/>
  <c r="J8" i="1"/>
  <c r="J7" i="1"/>
  <c r="J6" i="1"/>
  <c r="J5" i="1"/>
  <c r="J4" i="1"/>
  <c r="J3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M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  <c r="D15" i="1"/>
  <c r="C15" i="1"/>
  <c r="L7" i="2" l="1"/>
  <c r="M12" i="2"/>
  <c r="L10" i="2"/>
  <c r="J7" i="2"/>
  <c r="N13" i="6"/>
  <c r="M5" i="2"/>
  <c r="N3" i="6"/>
  <c r="N5" i="6"/>
  <c r="J8" i="2"/>
  <c r="N7" i="6"/>
  <c r="N10" i="6"/>
  <c r="N4" i="6"/>
  <c r="N12" i="6"/>
  <c r="N6" i="6"/>
  <c r="E15" i="6"/>
  <c r="L15" i="6"/>
  <c r="N8" i="6"/>
  <c r="N9" i="6"/>
  <c r="J4" i="2"/>
  <c r="J5" i="2"/>
  <c r="N6" i="5"/>
  <c r="N11" i="5"/>
  <c r="N12" i="5"/>
  <c r="N14" i="5"/>
  <c r="N5" i="5"/>
  <c r="L15" i="5"/>
  <c r="N8" i="5"/>
  <c r="M15" i="5"/>
  <c r="N15" i="5" s="1"/>
  <c r="N9" i="5"/>
  <c r="N8" i="4"/>
  <c r="M11" i="2"/>
  <c r="L4" i="2"/>
  <c r="M4" i="2"/>
  <c r="N12" i="4"/>
  <c r="J12" i="2"/>
  <c r="N4" i="4"/>
  <c r="J13" i="2"/>
  <c r="N6" i="4"/>
  <c r="N7" i="4"/>
  <c r="J3" i="2"/>
  <c r="E15" i="4"/>
  <c r="L15" i="4"/>
  <c r="M15" i="4"/>
  <c r="N15" i="4" s="1"/>
  <c r="N14" i="4"/>
  <c r="N10" i="4"/>
  <c r="N11" i="4"/>
  <c r="N5" i="4"/>
  <c r="N13" i="4"/>
  <c r="M13" i="2"/>
  <c r="N13" i="2" s="1"/>
  <c r="N3" i="3"/>
  <c r="M7" i="2"/>
  <c r="N7" i="2" s="1"/>
  <c r="L15" i="3"/>
  <c r="J11" i="2"/>
  <c r="N7" i="3"/>
  <c r="H15" i="2"/>
  <c r="H31" i="2" s="1"/>
  <c r="L11" i="2"/>
  <c r="N10" i="3"/>
  <c r="N4" i="3"/>
  <c r="N11" i="3"/>
  <c r="N6" i="3"/>
  <c r="N14" i="3"/>
  <c r="M15" i="3"/>
  <c r="N5" i="7"/>
  <c r="E10" i="2"/>
  <c r="E15" i="7"/>
  <c r="E6" i="2"/>
  <c r="N3" i="7"/>
  <c r="N13" i="7"/>
  <c r="N7" i="7"/>
  <c r="E7" i="2"/>
  <c r="L15" i="7"/>
  <c r="M15" i="7"/>
  <c r="N15" i="7" s="1"/>
  <c r="E14" i="2"/>
  <c r="N9" i="7"/>
  <c r="N8" i="7"/>
  <c r="E4" i="2"/>
  <c r="E5" i="2"/>
  <c r="L5" i="2"/>
  <c r="N5" i="2" s="1"/>
  <c r="L6" i="2"/>
  <c r="M6" i="2"/>
  <c r="N10" i="7"/>
  <c r="N4" i="7"/>
  <c r="N11" i="7"/>
  <c r="L9" i="2"/>
  <c r="N9" i="2" s="1"/>
  <c r="N12" i="7"/>
  <c r="M10" i="2"/>
  <c r="E12" i="2"/>
  <c r="N6" i="7"/>
  <c r="E13" i="2"/>
  <c r="N14" i="7"/>
  <c r="M14" i="2"/>
  <c r="N14" i="2" s="1"/>
  <c r="L3" i="2"/>
  <c r="M3" i="2"/>
  <c r="J14" i="2"/>
  <c r="J6" i="2"/>
  <c r="I15" i="2"/>
  <c r="J9" i="2"/>
  <c r="J10" i="2"/>
  <c r="E8" i="2"/>
  <c r="E9" i="2"/>
  <c r="D15" i="2"/>
  <c r="E11" i="2"/>
  <c r="E3" i="2"/>
  <c r="C15" i="2"/>
  <c r="J15" i="7"/>
  <c r="N15" i="6"/>
  <c r="J15" i="6"/>
  <c r="J15" i="5"/>
  <c r="J15" i="4"/>
  <c r="J15" i="3"/>
  <c r="J15" i="1"/>
  <c r="L15" i="1"/>
  <c r="N15" i="1" s="1"/>
  <c r="N12" i="2"/>
  <c r="N8" i="2"/>
  <c r="I31" i="2" l="1"/>
  <c r="H33" i="2" s="1"/>
  <c r="J16" i="2"/>
  <c r="E16" i="2"/>
  <c r="N10" i="2"/>
  <c r="N4" i="2"/>
  <c r="N11" i="2"/>
  <c r="N15" i="3"/>
  <c r="L15" i="2"/>
  <c r="J15" i="2"/>
  <c r="D27" i="2" s="1"/>
  <c r="N6" i="2"/>
  <c r="N3" i="2"/>
  <c r="M15" i="2"/>
  <c r="N15" i="2" s="1"/>
  <c r="E27" i="2" s="1"/>
  <c r="E15" i="2"/>
  <c r="C27" i="2" s="1"/>
</calcChain>
</file>

<file path=xl/sharedStrings.xml><?xml version="1.0" encoding="utf-8"?>
<sst xmlns="http://schemas.openxmlformats.org/spreadsheetml/2006/main" count="329" uniqueCount="40">
  <si>
    <t>Month</t>
  </si>
  <si>
    <t>Difference</t>
  </si>
  <si>
    <t>Total</t>
  </si>
  <si>
    <t>Central Office</t>
  </si>
  <si>
    <t>Football Field/Press Box</t>
  </si>
  <si>
    <t>Berea Community School</t>
  </si>
  <si>
    <t>Annex/Frysc Building</t>
  </si>
  <si>
    <t>Maintenance Custodial Building</t>
  </si>
  <si>
    <t>Transportation Building</t>
  </si>
  <si>
    <t>Annual Percentage Reduction</t>
  </si>
  <si>
    <t>kWh</t>
  </si>
  <si>
    <t>$</t>
  </si>
  <si>
    <t>$/kWh</t>
  </si>
  <si>
    <t>OVERALL</t>
  </si>
  <si>
    <t>23-24</t>
  </si>
  <si>
    <t>22-23</t>
  </si>
  <si>
    <t>Mcf</t>
  </si>
  <si>
    <t>therms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</si>
  <si>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</si>
  <si>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</si>
  <si>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</si>
  <si>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</si>
  <si>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</si>
  <si>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</si>
  <si>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</si>
  <si>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</si>
  <si>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</si>
  <si>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</si>
  <si>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</si>
  <si>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</si>
  <si>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2023-2024</t>
  </si>
  <si>
    <t>2022-2023</t>
  </si>
  <si>
    <t>Percentage Reductions</t>
  </si>
  <si>
    <t>$/therm</t>
  </si>
  <si>
    <t>Square Footage</t>
  </si>
  <si>
    <t>Energy Usage Index (BTU/ft^2)</t>
  </si>
  <si>
    <t>Btu's</t>
  </si>
  <si>
    <t>Overall Cost</t>
  </si>
  <si>
    <t>Reduction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</si>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</sst>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"/>
    <numFmt numFmtId="165" formatCode="&quot;$&quot;#,##0.0000"/>
    <numFmt numFmtId="166" formatCode="0.0%"/>
    <numFmt numFmtId="167" formatCode="_(* #,##0.0_);_(* \(#,##0.0\);_(* &quot;-&quot;??_);_(@_)"/>
    <numFmt numFmtId="168" formatCode="&quot;$&quot;#,##0.00"/>
    <numFmt numFmtId="171" formatCode="_(* #,##0_);_(* \(#,##0\);_(* &quot;-&quot;??_);_(@_)"/>
  </numFmts>
  <fonts count="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222222"/>
      <name val="Arial"/>
      <family val="2"/>
    </font>
    <font>
      <sz val="11"/>
      <color rgb="FF222222"/>
      <name val="Arial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BAC6CC"/>
      </bottom>
      <diagonal/>
    </border>
    <border>
      <left/>
      <right style="medium">
        <color rgb="FFBAC6CC"/>
      </right>
      <top/>
      <bottom/>
      <diagonal/>
    </border>
    <border>
      <left/>
      <right/>
      <top style="medium">
        <color rgb="FFBAC6CC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left" wrapText="1" indent="2"/>
    </xf>
    <xf numFmtId="17" fontId="3" fillId="3" borderId="2" xfId="0" applyNumberFormat="1" applyFont="1" applyFill="1" applyBorder="1" applyAlignment="1">
      <alignment horizontal="left" vertical="center" wrapText="1" indent="2"/>
    </xf>
    <xf numFmtId="3" fontId="3" fillId="3" borderId="2" xfId="0" applyNumberFormat="1" applyFont="1" applyFill="1" applyBorder="1" applyAlignment="1">
      <alignment horizontal="left" vertical="center" wrapText="1" indent="2"/>
    </xf>
    <xf numFmtId="17" fontId="3" fillId="2" borderId="2" xfId="0" applyNumberFormat="1" applyFont="1" applyFill="1" applyBorder="1" applyAlignment="1">
      <alignment horizontal="left" vertical="center" wrapText="1" indent="2"/>
    </xf>
    <xf numFmtId="3" fontId="3" fillId="2" borderId="2" xfId="0" applyNumberFormat="1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3" fontId="2" fillId="2" borderId="3" xfId="0" applyNumberFormat="1" applyFont="1" applyFill="1" applyBorder="1" applyAlignment="1">
      <alignment horizontal="left" vertical="center" wrapText="1" indent="2"/>
    </xf>
    <xf numFmtId="164" fontId="3" fillId="3" borderId="2" xfId="0" applyNumberFormat="1" applyFont="1" applyFill="1" applyBorder="1" applyAlignment="1">
      <alignment horizontal="left" vertical="center" wrapText="1" indent="2"/>
    </xf>
    <xf numFmtId="164" fontId="3" fillId="2" borderId="2" xfId="0" applyNumberFormat="1" applyFont="1" applyFill="1" applyBorder="1" applyAlignment="1">
      <alignment horizontal="left" vertical="center" wrapText="1" indent="2"/>
    </xf>
    <xf numFmtId="164" fontId="2" fillId="2" borderId="3" xfId="0" applyNumberFormat="1" applyFont="1" applyFill="1" applyBorder="1" applyAlignment="1">
      <alignment horizontal="left" vertical="center" wrapText="1" indent="2"/>
    </xf>
    <xf numFmtId="165" fontId="0" fillId="0" borderId="0" xfId="0" applyNumberFormat="1"/>
    <xf numFmtId="165" fontId="1" fillId="0" borderId="0" xfId="0" applyNumberFormat="1" applyFont="1"/>
    <xf numFmtId="166" fontId="3" fillId="3" borderId="0" xfId="0" applyNumberFormat="1" applyFont="1" applyFill="1" applyAlignment="1">
      <alignment horizontal="left" vertical="center" wrapText="1" indent="2"/>
    </xf>
    <xf numFmtId="166" fontId="3" fillId="2" borderId="0" xfId="0" applyNumberFormat="1" applyFont="1" applyFill="1" applyAlignment="1">
      <alignment horizontal="left" vertical="center" wrapText="1" indent="2"/>
    </xf>
    <xf numFmtId="166" fontId="2" fillId="2" borderId="3" xfId="0" applyNumberFormat="1" applyFont="1" applyFill="1" applyBorder="1" applyAlignment="1">
      <alignment horizontal="left" vertical="center" wrapText="1" indent="2"/>
    </xf>
    <xf numFmtId="166" fontId="0" fillId="0" borderId="0" xfId="0" applyNumberFormat="1"/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 wrapText="1" indent="2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17" fontId="0" fillId="0" borderId="0" xfId="0" applyNumberFormat="1"/>
    <xf numFmtId="167" fontId="1" fillId="0" borderId="4" xfId="1" applyNumberFormat="1" applyFont="1" applyBorder="1" applyAlignment="1">
      <alignment horizontal="center"/>
    </xf>
    <xf numFmtId="167" fontId="0" fillId="0" borderId="0" xfId="1" applyNumberFormat="1" applyFont="1"/>
    <xf numFmtId="168" fontId="0" fillId="0" borderId="0" xfId="0" applyNumberFormat="1"/>
    <xf numFmtId="0" fontId="0" fillId="0" borderId="0" xfId="0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0" fillId="0" borderId="0" xfId="0" applyNumberFormat="1"/>
    <xf numFmtId="167" fontId="1" fillId="0" borderId="0" xfId="1" applyNumberFormat="1" applyFont="1"/>
    <xf numFmtId="164" fontId="1" fillId="0" borderId="0" xfId="0" applyNumberFormat="1" applyFont="1"/>
    <xf numFmtId="168" fontId="1" fillId="0" borderId="0" xfId="0" applyNumberFormat="1" applyFont="1"/>
    <xf numFmtId="166" fontId="0" fillId="0" borderId="0" xfId="2" applyNumberFormat="1" applyFont="1"/>
    <xf numFmtId="166" fontId="1" fillId="0" borderId="0" xfId="2" applyNumberFormat="1" applyFont="1"/>
    <xf numFmtId="3" fontId="0" fillId="0" borderId="0" xfId="0" applyNumberFormat="1"/>
    <xf numFmtId="43" fontId="0" fillId="0" borderId="0" xfId="0" applyNumberFormat="1"/>
    <xf numFmtId="171" fontId="0" fillId="0" borderId="0" xfId="1" applyNumberFormat="1" applyFont="1"/>
    <xf numFmtId="0" fontId="1" fillId="0" borderId="0" xfId="0" applyFont="1" applyAlignment="1">
      <alignment horizontal="center"/>
    </xf>
    <xf numFmtId="171" fontId="1" fillId="0" borderId="0" xfId="0" applyNumberFormat="1" applyFont="1"/>
    <xf numFmtId="171" fontId="1" fillId="0" borderId="0" xfId="1" applyNumberFormat="1" applyFont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48CD-314A-40A4-BAAC-4EC510EE1202}">
  <sheetPr>
    <tabColor rgb="FF00B050"/>
  </sheetPr>
  <dimension ref="B1:Q33"/>
  <sheetViews>
    <sheetView tabSelected="1" workbookViewId="0">
      <selection activeCell="H33" sqref="H33"/>
    </sheetView>
  </sheetViews>
  <sheetFormatPr defaultRowHeight="15" x14ac:dyDescent="0.25"/>
  <cols>
    <col min="2" max="5" width="15.7109375" customWidth="1"/>
    <col min="7" max="10" width="15.7109375" customWidth="1"/>
    <col min="11" max="11" width="11" bestFit="1" customWidth="1"/>
  </cols>
  <sheetData>
    <row r="1" spans="2:14" x14ac:dyDescent="0.25">
      <c r="C1" s="27" t="s">
        <v>30</v>
      </c>
      <c r="D1" s="27" t="s">
        <v>31</v>
      </c>
      <c r="H1" s="27" t="s">
        <v>30</v>
      </c>
      <c r="I1" s="27" t="s">
        <v>31</v>
      </c>
    </row>
    <row r="2" spans="2:14" ht="15.75" thickBot="1" x14ac:dyDescent="0.3">
      <c r="B2" s="1" t="s">
        <v>0</v>
      </c>
      <c r="C2" s="1" t="s">
        <v>10</v>
      </c>
      <c r="D2" s="1" t="s">
        <v>10</v>
      </c>
      <c r="E2" s="1" t="s">
        <v>1</v>
      </c>
      <c r="G2" s="1" t="s">
        <v>0</v>
      </c>
      <c r="H2" s="1" t="s">
        <v>10</v>
      </c>
      <c r="I2" s="1" t="s">
        <v>10</v>
      </c>
      <c r="J2" s="1" t="s">
        <v>1</v>
      </c>
      <c r="L2" s="19" t="s">
        <v>14</v>
      </c>
      <c r="M2" s="19" t="s">
        <v>15</v>
      </c>
    </row>
    <row r="3" spans="2:14" x14ac:dyDescent="0.25">
      <c r="B3" s="2" t="s">
        <v>18</v>
      </c>
      <c r="C3" s="3">
        <f>Main!C3+Office!C3+Annex!C3+Maint!C3+Transpt!C3+Fball!C3</f>
        <v>167231</v>
      </c>
      <c r="D3" s="3">
        <f>Main!D3+Office!D3+Annex!D3+Maint!D3+Transpt!D3+Fball!D3</f>
        <v>144500</v>
      </c>
      <c r="E3" s="13">
        <f>(D3-C3)/D3</f>
        <v>-0.15730795847750864</v>
      </c>
      <c r="G3" s="2" t="s">
        <v>18</v>
      </c>
      <c r="H3" s="8">
        <f>Main!H3+Office!H3+Annex!H3+Maint!H3+Transpt!H3+Fball!H3</f>
        <v>17728.21</v>
      </c>
      <c r="I3" s="8">
        <f>Main!I3+Office!I3+Annex!I3+Maint!I3+Transpt!I3+Fball!I3</f>
        <v>17001.14</v>
      </c>
      <c r="J3" s="13">
        <f>(I3-H3)/I3</f>
        <v>-4.2765955694735749E-2</v>
      </c>
      <c r="L3" s="11">
        <f>H3/C3</f>
        <v>0.10601030909340971</v>
      </c>
      <c r="M3" s="11">
        <f>I3/D3</f>
        <v>0.11765494809688581</v>
      </c>
      <c r="N3" s="13">
        <f>(M3-L3)/M3</f>
        <v>9.8972794530384281E-2</v>
      </c>
    </row>
    <row r="4" spans="2:14" x14ac:dyDescent="0.25">
      <c r="B4" s="4" t="s">
        <v>19</v>
      </c>
      <c r="C4" s="5">
        <f>Main!C4+Office!C4+Annex!C4+Maint!C4+Transpt!C4+Fball!C4</f>
        <v>140657</v>
      </c>
      <c r="D4" s="5">
        <f>Main!D4+Office!D4+Annex!D4+Maint!D4+Transpt!D4+Fball!D4</f>
        <v>124538</v>
      </c>
      <c r="E4" s="14">
        <f t="shared" ref="E4:E15" si="0">(D4-C4)/D4</f>
        <v>-0.12943037466476096</v>
      </c>
      <c r="G4" s="4" t="s">
        <v>19</v>
      </c>
      <c r="H4" s="9">
        <f>Main!H4+Office!H4+Annex!H4+Maint!H4+Transpt!H4+Fball!H4</f>
        <v>15450.989999999998</v>
      </c>
      <c r="I4" s="9">
        <f>Main!I4+Office!I4+Annex!I4+Maint!I4+Transpt!I4+Fball!I4</f>
        <v>15840.15</v>
      </c>
      <c r="J4" s="14">
        <f t="shared" ref="J4:J15" si="1">(I4-H4)/I4</f>
        <v>2.4567949167148145E-2</v>
      </c>
      <c r="L4" s="11">
        <f t="shared" ref="L4:M15" si="2">H4/C4</f>
        <v>0.10984870998243954</v>
      </c>
      <c r="M4" s="11">
        <f t="shared" si="2"/>
        <v>0.12719129904125648</v>
      </c>
      <c r="N4" s="14">
        <f t="shared" ref="N4:N15" si="3">(M4-L4)/M4</f>
        <v>0.13635043583595766</v>
      </c>
    </row>
    <row r="5" spans="2:14" x14ac:dyDescent="0.25">
      <c r="B5" s="2" t="s">
        <v>20</v>
      </c>
      <c r="C5" s="3">
        <f>Main!C5+Office!C5+Annex!C5+Maint!C5+Transpt!C5+Fball!C5</f>
        <v>121790</v>
      </c>
      <c r="D5" s="3">
        <f>Main!D5+Office!D5+Annex!D5+Maint!D5+Transpt!D5+Fball!D5</f>
        <v>115235</v>
      </c>
      <c r="E5" s="13">
        <f t="shared" si="0"/>
        <v>-5.688375927452597E-2</v>
      </c>
      <c r="G5" s="2" t="s">
        <v>20</v>
      </c>
      <c r="H5" s="8">
        <f>Main!H5+Office!H5+Annex!H5+Maint!H5+Transpt!H5+Fball!H5</f>
        <v>13573.640000000001</v>
      </c>
      <c r="I5" s="8">
        <f>Main!I5+Office!I5+Annex!I5+Maint!I5+Transpt!I5+Fball!I5</f>
        <v>13926.650000000001</v>
      </c>
      <c r="J5" s="13">
        <f t="shared" si="1"/>
        <v>2.5347804389426042E-2</v>
      </c>
      <c r="L5" s="11">
        <f t="shared" si="2"/>
        <v>0.11145118646851138</v>
      </c>
      <c r="M5" s="11">
        <f t="shared" si="2"/>
        <v>0.12085434112899728</v>
      </c>
      <c r="N5" s="13">
        <f t="shared" si="3"/>
        <v>7.7805683872366471E-2</v>
      </c>
    </row>
    <row r="6" spans="2:14" x14ac:dyDescent="0.25">
      <c r="B6" s="4" t="s">
        <v>21</v>
      </c>
      <c r="C6" s="5">
        <f>Main!C6+Office!C6+Annex!C6+Maint!C6+Transpt!C6+Fball!C6</f>
        <v>131386</v>
      </c>
      <c r="D6" s="5">
        <f>Main!D6+Office!D6+Annex!D6+Maint!D6+Transpt!D6+Fball!D6</f>
        <v>128139</v>
      </c>
      <c r="E6" s="14">
        <f t="shared" si="0"/>
        <v>-2.5339670201890135E-2</v>
      </c>
      <c r="G6" s="4" t="s">
        <v>21</v>
      </c>
      <c r="H6" s="9">
        <f>Main!H6+Office!H6+Annex!H6+Maint!H6+Transpt!H6+Fball!H6</f>
        <v>14021.490000000002</v>
      </c>
      <c r="I6" s="9">
        <f>Main!I6+Office!I6+Annex!I6+Maint!I6+Transpt!I6+Fball!I6</f>
        <v>14154.96</v>
      </c>
      <c r="J6" s="14">
        <f t="shared" si="1"/>
        <v>9.4292036148457877E-3</v>
      </c>
      <c r="L6" s="11">
        <f t="shared" si="2"/>
        <v>0.10671981794102874</v>
      </c>
      <c r="M6" s="11">
        <f t="shared" si="2"/>
        <v>0.11046566619062112</v>
      </c>
      <c r="N6" s="14">
        <f t="shared" si="3"/>
        <v>3.3909615347165842E-2</v>
      </c>
    </row>
    <row r="7" spans="2:14" x14ac:dyDescent="0.25">
      <c r="B7" s="2" t="s">
        <v>22</v>
      </c>
      <c r="C7" s="3">
        <f>Main!C7+Office!C7+Annex!C7+Maint!C7+Transpt!C7+Fball!C7</f>
        <v>163407</v>
      </c>
      <c r="D7" s="3">
        <f>Main!D7+Office!D7+Annex!D7+Maint!D7+Transpt!D7+Fball!D7</f>
        <v>151531</v>
      </c>
      <c r="E7" s="13">
        <f t="shared" si="0"/>
        <v>-7.8373402142135937E-2</v>
      </c>
      <c r="G7" s="2" t="s">
        <v>22</v>
      </c>
      <c r="H7" s="8">
        <f>Main!H7+Office!H7+Annex!H7+Maint!H7+Transpt!H7+Fball!H7</f>
        <v>15585.64</v>
      </c>
      <c r="I7" s="8">
        <f>Main!I7+Office!I7+Annex!I7+Maint!I7+Transpt!I7+Fball!I7</f>
        <v>16237.69</v>
      </c>
      <c r="J7" s="13">
        <f t="shared" si="1"/>
        <v>4.0156573995439072E-2</v>
      </c>
      <c r="L7" s="11">
        <f t="shared" si="2"/>
        <v>9.5379267718029209E-2</v>
      </c>
      <c r="M7" s="11">
        <f t="shared" si="2"/>
        <v>0.10715754532075945</v>
      </c>
      <c r="N7" s="13">
        <f t="shared" si="3"/>
        <v>0.10991552267713675</v>
      </c>
    </row>
    <row r="8" spans="2:14" x14ac:dyDescent="0.25">
      <c r="B8" s="4" t="s">
        <v>23</v>
      </c>
      <c r="C8" s="5">
        <f>Main!C8+Office!C8+Annex!C8+Maint!C8+Transpt!C8+Fball!C8</f>
        <v>139858</v>
      </c>
      <c r="D8" s="5">
        <f>Main!D8+Office!D8+Annex!D8+Maint!D8+Transpt!D8+Fball!D8</f>
        <v>126533</v>
      </c>
      <c r="E8" s="14">
        <f t="shared" si="0"/>
        <v>-0.1053084965977255</v>
      </c>
      <c r="G8" s="4" t="s">
        <v>23</v>
      </c>
      <c r="H8" s="9">
        <f>Main!H8+Office!H8+Annex!H8+Maint!H8+Transpt!H8+Fball!H8</f>
        <v>14169.550000000001</v>
      </c>
      <c r="I8" s="9">
        <f>Main!I8+Office!I8+Annex!I8+Maint!I8+Transpt!I8+Fball!I8</f>
        <v>13440.35</v>
      </c>
      <c r="J8" s="14">
        <f t="shared" si="1"/>
        <v>-5.4254539502319558E-2</v>
      </c>
      <c r="L8" s="11">
        <f t="shared" si="2"/>
        <v>0.10131383260163881</v>
      </c>
      <c r="M8" s="11">
        <f t="shared" si="2"/>
        <v>0.10622011649135009</v>
      </c>
      <c r="N8" s="14">
        <f t="shared" si="3"/>
        <v>4.6189780728689109E-2</v>
      </c>
    </row>
    <row r="9" spans="2:14" x14ac:dyDescent="0.25">
      <c r="B9" s="2" t="s">
        <v>24</v>
      </c>
      <c r="C9" s="3">
        <f>Main!C9+Office!C9+Annex!C9+Maint!C9+Transpt!C9+Fball!C9</f>
        <v>128547</v>
      </c>
      <c r="D9" s="3">
        <f>Main!D9+Office!D9+Annex!D9+Maint!D9+Transpt!D9+Fball!D9</f>
        <v>132724</v>
      </c>
      <c r="E9" s="13">
        <f t="shared" si="0"/>
        <v>3.1471323950453572E-2</v>
      </c>
      <c r="G9" s="2" t="s">
        <v>24</v>
      </c>
      <c r="H9" s="8">
        <f>Main!H9+Office!H9+Annex!H9+Maint!H9+Transpt!H9+Fball!H9</f>
        <v>13558.73</v>
      </c>
      <c r="I9" s="8">
        <f>Main!I9+Office!I9+Annex!I9+Maint!I9+Transpt!I9+Fball!I9</f>
        <v>14340.02</v>
      </c>
      <c r="J9" s="13">
        <f t="shared" si="1"/>
        <v>5.4483187610617059E-2</v>
      </c>
      <c r="L9" s="11">
        <f t="shared" si="2"/>
        <v>0.10547682948649131</v>
      </c>
      <c r="M9" s="11">
        <f t="shared" si="2"/>
        <v>0.10804391067176999</v>
      </c>
      <c r="N9" s="13">
        <f t="shared" si="3"/>
        <v>2.3759610044820547E-2</v>
      </c>
    </row>
    <row r="10" spans="2:14" x14ac:dyDescent="0.25">
      <c r="B10" s="4" t="s">
        <v>25</v>
      </c>
      <c r="C10" s="5">
        <f>Main!C10+Office!C10+Annex!C10+Maint!C10+Transpt!C10+Fball!C10</f>
        <v>134663</v>
      </c>
      <c r="D10" s="5">
        <f>Main!D10+Office!D10+Annex!D10+Maint!D10+Transpt!D10+Fball!D10</f>
        <v>137376</v>
      </c>
      <c r="E10" s="14">
        <f t="shared" si="0"/>
        <v>1.9748718844630794E-2</v>
      </c>
      <c r="G10" s="4" t="s">
        <v>25</v>
      </c>
      <c r="H10" s="9">
        <f>Main!H10+Office!H10+Annex!H10+Maint!H10+Transpt!H10+Fball!H10</f>
        <v>13998.11</v>
      </c>
      <c r="I10" s="9">
        <f>Main!I10+Office!I10+Annex!I10+Maint!I10+Transpt!I10+Fball!I10</f>
        <v>15046.880000000001</v>
      </c>
      <c r="J10" s="14">
        <f t="shared" si="1"/>
        <v>6.9700163754878114E-2</v>
      </c>
      <c r="L10" s="11">
        <f t="shared" si="2"/>
        <v>0.10394919168591224</v>
      </c>
      <c r="M10" s="11">
        <f t="shared" si="2"/>
        <v>0.10953063126019101</v>
      </c>
      <c r="N10" s="14">
        <f t="shared" si="3"/>
        <v>5.095779609833536E-2</v>
      </c>
    </row>
    <row r="11" spans="2:14" x14ac:dyDescent="0.25">
      <c r="B11" s="2" t="s">
        <v>26</v>
      </c>
      <c r="C11" s="3">
        <f>Main!C11+Office!C11+Annex!C11+Maint!C11+Transpt!C11+Fball!C11</f>
        <v>111951</v>
      </c>
      <c r="D11" s="3">
        <f>Main!D11+Office!D11+Annex!D11+Maint!D11+Transpt!D11+Fball!D11</f>
        <v>160280</v>
      </c>
      <c r="E11" s="13">
        <f t="shared" si="0"/>
        <v>0.3015285749937609</v>
      </c>
      <c r="G11" s="2" t="s">
        <v>26</v>
      </c>
      <c r="H11" s="8">
        <f>Main!H11+Office!H11+Annex!H11+Maint!H11+Transpt!H11+Fball!H11</f>
        <v>12315.15</v>
      </c>
      <c r="I11" s="8">
        <f>Main!I11+Office!I11+Annex!I11+Maint!I11+Transpt!I11+Fball!I11</f>
        <v>16980.830000000002</v>
      </c>
      <c r="J11" s="13">
        <f t="shared" si="1"/>
        <v>0.27476159881466344</v>
      </c>
      <c r="L11" s="11">
        <f t="shared" si="2"/>
        <v>0.11000482353886969</v>
      </c>
      <c r="M11" s="11">
        <f t="shared" si="2"/>
        <v>0.1059447841277764</v>
      </c>
      <c r="N11" s="13">
        <f t="shared" si="3"/>
        <v>-3.8322220810763183E-2</v>
      </c>
    </row>
    <row r="12" spans="2:14" x14ac:dyDescent="0.25">
      <c r="B12" s="4" t="s">
        <v>27</v>
      </c>
      <c r="C12" s="5">
        <f>Main!C12+Office!C12+Annex!C12+Maint!C12+Transpt!C12+Fball!C12</f>
        <v>100914</v>
      </c>
      <c r="D12" s="5">
        <f>Main!D12+Office!D12+Annex!D12+Maint!D12+Transpt!D12+Fball!D12</f>
        <v>143936</v>
      </c>
      <c r="E12" s="14">
        <f t="shared" si="0"/>
        <v>0.29889673188083593</v>
      </c>
      <c r="G12" s="4" t="s">
        <v>27</v>
      </c>
      <c r="H12" s="9">
        <f>Main!H12+Office!H12+Annex!H12+Maint!H12+Transpt!H12+Fball!H12</f>
        <v>10421.040000000001</v>
      </c>
      <c r="I12" s="9">
        <f>Main!I12+Office!I12+Annex!I12+Maint!I12+Transpt!I12+Fball!I12</f>
        <v>14801.220000000001</v>
      </c>
      <c r="J12" s="14">
        <f t="shared" si="1"/>
        <v>0.29593371357225956</v>
      </c>
      <c r="L12" s="11">
        <f t="shared" si="2"/>
        <v>0.10326654378976159</v>
      </c>
      <c r="M12" s="11">
        <f t="shared" si="2"/>
        <v>0.10283195309026234</v>
      </c>
      <c r="N12" s="14">
        <f t="shared" si="3"/>
        <v>-4.2262223602597534E-3</v>
      </c>
    </row>
    <row r="13" spans="2:14" x14ac:dyDescent="0.25">
      <c r="B13" s="2" t="s">
        <v>28</v>
      </c>
      <c r="C13" s="3">
        <f>Main!C13+Office!C13+Annex!C13+Maint!C13+Transpt!C13+Fball!C13</f>
        <v>149755</v>
      </c>
      <c r="D13" s="3">
        <f>Main!D13+Office!D13+Annex!D13+Maint!D13+Transpt!D13+Fball!D13</f>
        <v>183359</v>
      </c>
      <c r="E13" s="13">
        <f t="shared" si="0"/>
        <v>0.18326888781025202</v>
      </c>
      <c r="G13" s="2" t="s">
        <v>28</v>
      </c>
      <c r="H13" s="8">
        <f>Main!H13+Office!H13+Annex!H13+Maint!H13+Transpt!H13+Fball!H13</f>
        <v>14583.96</v>
      </c>
      <c r="I13" s="8">
        <f>Main!I13+Office!I13+Annex!I13+Maint!I13+Transpt!I13+Fball!I13</f>
        <v>17769.980000000003</v>
      </c>
      <c r="J13" s="13">
        <f t="shared" si="1"/>
        <v>0.17929226707064405</v>
      </c>
      <c r="L13" s="11">
        <f t="shared" si="2"/>
        <v>9.7385462922773863E-2</v>
      </c>
      <c r="M13" s="11">
        <f t="shared" si="2"/>
        <v>9.6913595732961044E-2</v>
      </c>
      <c r="N13" s="13">
        <f t="shared" si="3"/>
        <v>-4.8689472952073484E-3</v>
      </c>
    </row>
    <row r="14" spans="2:14" ht="15.75" thickBot="1" x14ac:dyDescent="0.3">
      <c r="B14" s="4" t="s">
        <v>29</v>
      </c>
      <c r="C14" s="5">
        <f>Main!C14+Office!C14+Annex!C14+Maint!C14+Transpt!C14+Fball!C14</f>
        <v>155543</v>
      </c>
      <c r="D14" s="5">
        <f>Main!D14+Office!D14+Annex!D14+Maint!D14+Transpt!D14+Fball!D14</f>
        <v>205526</v>
      </c>
      <c r="E14" s="14">
        <f t="shared" si="0"/>
        <v>0.24319550811089594</v>
      </c>
      <c r="G14" s="4" t="s">
        <v>29</v>
      </c>
      <c r="H14" s="9">
        <f>Main!H14+Office!H14+Annex!H14+Maint!H14+Transpt!H14+Fball!H14</f>
        <v>16390.64</v>
      </c>
      <c r="I14" s="9">
        <f>Main!I14+Office!I14+Annex!I14+Maint!I14+Transpt!I14+Fball!I14</f>
        <v>20910.32</v>
      </c>
      <c r="J14" s="14">
        <f t="shared" si="1"/>
        <v>0.21614590307561052</v>
      </c>
      <c r="L14" s="11">
        <f t="shared" si="2"/>
        <v>0.10537690542165189</v>
      </c>
      <c r="M14" s="11">
        <f t="shared" si="2"/>
        <v>0.10174050971653222</v>
      </c>
      <c r="N14" s="14">
        <f t="shared" si="3"/>
        <v>-3.5741866393743646E-2</v>
      </c>
    </row>
    <row r="15" spans="2:14" x14ac:dyDescent="0.25">
      <c r="B15" s="6" t="s">
        <v>2</v>
      </c>
      <c r="C15" s="7">
        <f>SUM(C3:C14)</f>
        <v>1645702</v>
      </c>
      <c r="D15" s="7">
        <f>SUM(D3:D14)</f>
        <v>1753677</v>
      </c>
      <c r="E15" s="15">
        <f t="shared" si="0"/>
        <v>6.15706313078178E-2</v>
      </c>
      <c r="G15" s="6" t="s">
        <v>2</v>
      </c>
      <c r="H15" s="10">
        <f>SUM(H3:H14)</f>
        <v>171797.14999999997</v>
      </c>
      <c r="I15" s="10">
        <f>SUM(I3:I14)</f>
        <v>190450.19000000003</v>
      </c>
      <c r="J15" s="15">
        <f t="shared" si="1"/>
        <v>9.7941829304554973E-2</v>
      </c>
      <c r="L15" s="12">
        <f t="shared" si="2"/>
        <v>0.10439140865114095</v>
      </c>
      <c r="M15" s="12">
        <f t="shared" si="2"/>
        <v>0.10860049484597223</v>
      </c>
      <c r="N15" s="15">
        <f t="shared" si="3"/>
        <v>3.8757523165994887E-2</v>
      </c>
    </row>
    <row r="16" spans="2:14" x14ac:dyDescent="0.25">
      <c r="E16" s="35">
        <f>D15-C15</f>
        <v>107975</v>
      </c>
      <c r="J16" s="35">
        <f>I15-H15</f>
        <v>18653.040000000066</v>
      </c>
    </row>
    <row r="19" spans="2:17" x14ac:dyDescent="0.25">
      <c r="C19" s="20" t="s">
        <v>9</v>
      </c>
      <c r="D19" s="20"/>
      <c r="E19" s="20"/>
      <c r="H19" s="38" t="s">
        <v>35</v>
      </c>
      <c r="I19" s="38"/>
      <c r="P19" s="38" t="s">
        <v>36</v>
      </c>
      <c r="Q19" s="38"/>
    </row>
    <row r="20" spans="2:17" x14ac:dyDescent="0.25">
      <c r="C20" s="17" t="s">
        <v>10</v>
      </c>
      <c r="D20" s="17" t="s">
        <v>11</v>
      </c>
      <c r="E20" s="17" t="s">
        <v>12</v>
      </c>
      <c r="G20" s="17" t="s">
        <v>34</v>
      </c>
      <c r="H20" s="17" t="s">
        <v>30</v>
      </c>
      <c r="I20" s="17" t="s">
        <v>31</v>
      </c>
      <c r="P20" s="17" t="s">
        <v>30</v>
      </c>
      <c r="Q20" s="17" t="s">
        <v>31</v>
      </c>
    </row>
    <row r="21" spans="2:17" x14ac:dyDescent="0.25">
      <c r="B21" t="s">
        <v>5</v>
      </c>
      <c r="C21" s="16">
        <f>Main!E15</f>
        <v>5.3989421838594558E-2</v>
      </c>
      <c r="D21" s="16">
        <f>Main!J15</f>
        <v>9.5320658148337137E-2</v>
      </c>
      <c r="E21" s="16">
        <f>Main!N15</f>
        <v>4.369003609882547E-2</v>
      </c>
      <c r="G21" s="37">
        <v>152682</v>
      </c>
      <c r="H21" s="37">
        <f>Main!C15*3413/SUMMARY!$G21+'Delta Gas'!D15*100000/SUMMARY!$G21</f>
        <v>46985.356937949458</v>
      </c>
      <c r="I21" s="37">
        <f>Main!D15*3413/SUMMARY!$G21+'Delta Gas'!D30*100000/SUMMARY!$G21</f>
        <v>45661.998480501963</v>
      </c>
      <c r="J21" s="14">
        <f t="shared" ref="J21:J27" si="4">(I21-H21)/I21</f>
        <v>-2.8981614942074425E-2</v>
      </c>
      <c r="P21">
        <f>H21*$G21</f>
        <v>7173818267.999999</v>
      </c>
      <c r="Q21">
        <f>I21*$G21</f>
        <v>6971765252.000001</v>
      </c>
    </row>
    <row r="22" spans="2:17" x14ac:dyDescent="0.25">
      <c r="B22" t="s">
        <v>3</v>
      </c>
      <c r="C22" s="16">
        <f>Office!E15</f>
        <v>8.3945395842380532E-2</v>
      </c>
      <c r="D22" s="16">
        <f>Office!J15</f>
        <v>6.0462512533614773E-2</v>
      </c>
      <c r="E22" s="16">
        <f>Office!N15</f>
        <v>-2.5634807359938935E-2</v>
      </c>
      <c r="G22" s="37">
        <v>6850</v>
      </c>
      <c r="H22" s="37">
        <f>Office!C15*3413/SUMMARY!$G22</f>
        <v>24173.506715328465</v>
      </c>
      <c r="I22" s="37">
        <f>Office!D15*3413/SUMMARY!$G22</f>
        <v>26388.718102189781</v>
      </c>
      <c r="J22" s="14">
        <f t="shared" si="4"/>
        <v>8.3945395842380616E-2</v>
      </c>
      <c r="P22">
        <f>H22*$G22</f>
        <v>165588521</v>
      </c>
      <c r="Q22">
        <f>I22*$G22</f>
        <v>180762719</v>
      </c>
    </row>
    <row r="23" spans="2:17" x14ac:dyDescent="0.25">
      <c r="B23" t="s">
        <v>6</v>
      </c>
      <c r="C23" s="16">
        <f>Annex!E15</f>
        <v>7.8871892925430204E-2</v>
      </c>
      <c r="D23" s="16">
        <f>Annex!J15</f>
        <v>6.5722693876466259E-2</v>
      </c>
      <c r="E23" s="16">
        <f>Annex!N15</f>
        <v>-1.4275103482320969E-2</v>
      </c>
      <c r="G23" s="37">
        <v>3650</v>
      </c>
      <c r="H23" s="37">
        <f>Annex!C15*3413/SUMMARY!$G23</f>
        <v>16216.892876712329</v>
      </c>
      <c r="I23" s="37">
        <f>Annex!D15*3413/SUMMARY!$G23</f>
        <v>17605.469589041095</v>
      </c>
      <c r="J23" s="14">
        <f t="shared" si="4"/>
        <v>7.8871892925430148E-2</v>
      </c>
      <c r="P23">
        <f>H23*$G23</f>
        <v>59191659</v>
      </c>
      <c r="Q23">
        <f>I23*$G23</f>
        <v>64259964</v>
      </c>
    </row>
    <row r="24" spans="2:17" x14ac:dyDescent="0.25">
      <c r="B24" t="s">
        <v>7</v>
      </c>
      <c r="C24" s="16">
        <f>Maint!E15</f>
        <v>0.34970112906796547</v>
      </c>
      <c r="D24" s="16">
        <f>Maint!J15</f>
        <v>0.29902001002780437</v>
      </c>
      <c r="E24" s="16">
        <f>Maint!N15</f>
        <v>-7.7935117690613467E-2</v>
      </c>
      <c r="G24" s="37">
        <v>1000</v>
      </c>
      <c r="H24" s="37">
        <f>Maint!C15*3413/SUMMARY!$G24</f>
        <v>50126.731</v>
      </c>
      <c r="I24" s="37">
        <f>Maint!D15*3413/SUMMARY!$G24</f>
        <v>77082.604999999996</v>
      </c>
      <c r="J24" s="14">
        <f t="shared" si="4"/>
        <v>0.34970112906796541</v>
      </c>
      <c r="P24">
        <f>H24*$G24</f>
        <v>50126731</v>
      </c>
      <c r="Q24">
        <f>I24*$G24</f>
        <v>77082605</v>
      </c>
    </row>
    <row r="25" spans="2:17" x14ac:dyDescent="0.25">
      <c r="B25" t="s">
        <v>8</v>
      </c>
      <c r="C25" s="16">
        <f>Transpt!E15</f>
        <v>8.9561047583917378E-2</v>
      </c>
      <c r="D25" s="16">
        <f>Transpt!J15</f>
        <v>0.21350126537578695</v>
      </c>
      <c r="E25" s="16">
        <f>Transpt!N15</f>
        <v>0.13613237599617473</v>
      </c>
      <c r="G25" s="37">
        <v>2600</v>
      </c>
      <c r="H25" s="37">
        <f>Transpt!C15*3413/SUMMARY!$G25</f>
        <v>16199.935769230769</v>
      </c>
      <c r="I25" s="37">
        <f>Transpt!D15*3413/SUMMARY!$G25</f>
        <v>17793.544230769232</v>
      </c>
      <c r="J25" s="14">
        <f t="shared" si="4"/>
        <v>8.9561047583917419E-2</v>
      </c>
      <c r="P25">
        <f>H25*$G25</f>
        <v>42119833</v>
      </c>
      <c r="Q25">
        <f>I25*$G25</f>
        <v>46263215</v>
      </c>
    </row>
    <row r="26" spans="2:17" x14ac:dyDescent="0.25">
      <c r="B26" t="s">
        <v>4</v>
      </c>
      <c r="C26" s="16">
        <f>Fball!E15</f>
        <v>0.27760114022585242</v>
      </c>
      <c r="D26" s="16">
        <f>Fball!J15</f>
        <v>0.12768593970490866</v>
      </c>
      <c r="E26" s="16">
        <f>Fball!N15</f>
        <v>-0.20752413779807685</v>
      </c>
      <c r="G26" s="37">
        <v>200</v>
      </c>
      <c r="H26" s="37">
        <f>Fball!C15*3413/SUMMARY!$G26</f>
        <v>224882.57</v>
      </c>
      <c r="I26" s="37">
        <f>Fball!D15*3413/SUMMARY!$G26</f>
        <v>311299.73</v>
      </c>
      <c r="J26" s="14">
        <f t="shared" si="4"/>
        <v>0.27760114022585236</v>
      </c>
      <c r="P26">
        <f>H26*$G26</f>
        <v>44976514</v>
      </c>
      <c r="Q26">
        <f>I26*$G26</f>
        <v>62259946</v>
      </c>
    </row>
    <row r="27" spans="2:17" x14ac:dyDescent="0.25">
      <c r="B27" s="17" t="s">
        <v>13</v>
      </c>
      <c r="C27" s="18">
        <f>E15</f>
        <v>6.15706313078178E-2</v>
      </c>
      <c r="D27" s="18">
        <f>J15</f>
        <v>9.7941829304554973E-2</v>
      </c>
      <c r="E27" s="18">
        <f>N15</f>
        <v>3.8757523165994887E-2</v>
      </c>
      <c r="G27" s="39">
        <f>SUM(G21:G26)</f>
        <v>166982</v>
      </c>
      <c r="H27" s="40">
        <f>SUM(P21:P26)/$G$27</f>
        <v>45129.544058641048</v>
      </c>
      <c r="I27" s="39">
        <f>SUM(Q21:Q26)/$G$27</f>
        <v>44330.488920961543</v>
      </c>
      <c r="J27" s="14">
        <f t="shared" si="4"/>
        <v>-1.802495657343571E-2</v>
      </c>
    </row>
    <row r="30" spans="2:17" x14ac:dyDescent="0.25">
      <c r="G30" s="21" t="s">
        <v>37</v>
      </c>
      <c r="H30" s="17" t="s">
        <v>30</v>
      </c>
      <c r="I30" s="17" t="s">
        <v>31</v>
      </c>
    </row>
    <row r="31" spans="2:17" x14ac:dyDescent="0.25">
      <c r="H31" s="29">
        <f>H15+'Delta Gas'!E15</f>
        <v>191972.50999999995</v>
      </c>
      <c r="I31" s="29">
        <f>I15+'Delta Gas'!E30</f>
        <v>211156.16000000003</v>
      </c>
    </row>
    <row r="33" spans="7:8" x14ac:dyDescent="0.25">
      <c r="G33" s="21" t="s">
        <v>38</v>
      </c>
      <c r="H33" s="29">
        <f>I31-H31</f>
        <v>19183.650000000081</v>
      </c>
    </row>
  </sheetData>
  <mergeCells count="3">
    <mergeCell ref="C19:E19"/>
    <mergeCell ref="H19:I19"/>
    <mergeCell ref="P19:Q19"/>
  </mergeCells>
  <conditionalFormatting sqref="C21:C26">
    <cfRule type="colorScale" priority="10">
      <colorScale>
        <cfvo type="min"/>
        <cfvo type="percentile" val="50"/>
        <cfvo type="max"/>
        <color theme="6" tint="0.79998168889431442"/>
        <color theme="6" tint="0.59999389629810485"/>
        <color rgb="FF63BE7B"/>
      </colorScale>
    </cfRule>
  </conditionalFormatting>
  <conditionalFormatting sqref="E3:E15">
    <cfRule type="cellIs" dxfId="54" priority="15" operator="greaterThan">
      <formula>0</formula>
    </cfRule>
    <cfRule type="cellIs" dxfId="53" priority="16" operator="lessThan">
      <formula>0</formula>
    </cfRule>
  </conditionalFormatting>
  <conditionalFormatting sqref="J3:J15">
    <cfRule type="cellIs" dxfId="52" priority="13" operator="greaterThan">
      <formula>0</formula>
    </cfRule>
    <cfRule type="cellIs" dxfId="51" priority="14" operator="lessThan">
      <formula>0</formula>
    </cfRule>
  </conditionalFormatting>
  <conditionalFormatting sqref="N3:N15">
    <cfRule type="cellIs" dxfId="50" priority="11" operator="greaterThan">
      <formula>0</formula>
    </cfRule>
    <cfRule type="cellIs" dxfId="49" priority="12" operator="lessThan">
      <formula>0</formula>
    </cfRule>
  </conditionalFormatting>
  <conditionalFormatting sqref="C21:E26">
    <cfRule type="cellIs" dxfId="48" priority="5" operator="lessThan">
      <formula>0</formula>
    </cfRule>
  </conditionalFormatting>
  <conditionalFormatting sqref="D21:D26">
    <cfRule type="colorScale" priority="7">
      <colorScale>
        <cfvo type="min"/>
        <cfvo type="percentile" val="50"/>
        <cfvo type="max"/>
        <color theme="6" tint="0.79998168889431442"/>
        <color theme="6" tint="0.59999389629810485"/>
        <color rgb="FF63BE7B"/>
      </colorScale>
    </cfRule>
  </conditionalFormatting>
  <conditionalFormatting sqref="E21:E26">
    <cfRule type="colorScale" priority="6">
      <colorScale>
        <cfvo type="min"/>
        <cfvo type="percentile" val="50"/>
        <cfvo type="max"/>
        <color theme="6" tint="0.79998168889431442"/>
        <color theme="6" tint="0.59999389629810485"/>
        <color rgb="FF63BE7B"/>
      </colorScale>
    </cfRule>
  </conditionalFormatting>
  <conditionalFormatting sqref="H21:H27">
    <cfRule type="cellIs" dxfId="47" priority="3" operator="lessThan">
      <formula>$I21</formula>
    </cfRule>
    <cfRule type="cellIs" dxfId="46" priority="4" operator="greaterThan">
      <formula>$I21</formula>
    </cfRule>
  </conditionalFormatting>
  <conditionalFormatting sqref="J21:J27">
    <cfRule type="cellIs" dxfId="45" priority="1" operator="greaterThan">
      <formula>0</formula>
    </cfRule>
    <cfRule type="cellIs" dxfId="44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FECC-BE73-40B3-BEAC-E63A8EC508BB}">
  <dimension ref="B1:N15"/>
  <sheetViews>
    <sheetView workbookViewId="0">
      <selection activeCell="B2" sqref="B2"/>
    </sheetView>
  </sheetViews>
  <sheetFormatPr defaultRowHeight="15" x14ac:dyDescent="0.25"/>
  <cols>
    <col min="2" max="5" width="15.7109375" customWidth="1"/>
    <col min="7" max="10" width="15.7109375" customWidth="1"/>
    <col min="14" max="14" width="11.7109375" bestFit="1" customWidth="1"/>
  </cols>
  <sheetData>
    <row r="1" spans="2:14" x14ac:dyDescent="0.25">
      <c r="C1" s="27" t="s">
        <v>30</v>
      </c>
      <c r="D1" s="27" t="s">
        <v>31</v>
      </c>
      <c r="H1" s="27" t="s">
        <v>30</v>
      </c>
      <c r="I1" s="27" t="s">
        <v>31</v>
      </c>
      <c r="L1" s="19" t="s">
        <v>14</v>
      </c>
      <c r="M1" s="19" t="s">
        <v>15</v>
      </c>
    </row>
    <row r="2" spans="2:14" ht="15.75" thickBot="1" x14ac:dyDescent="0.3">
      <c r="B2" s="1" t="s">
        <v>0</v>
      </c>
      <c r="C2" s="1" t="s">
        <v>10</v>
      </c>
      <c r="D2" s="1" t="s">
        <v>10</v>
      </c>
      <c r="E2" s="1" t="s">
        <v>1</v>
      </c>
      <c r="G2" s="1" t="s">
        <v>0</v>
      </c>
      <c r="H2" s="1" t="s">
        <v>39</v>
      </c>
      <c r="I2" s="1" t="s">
        <v>39</v>
      </c>
      <c r="J2" s="1" t="s">
        <v>1</v>
      </c>
      <c r="L2" s="41" t="s">
        <v>12</v>
      </c>
      <c r="M2" s="41" t="s">
        <v>12</v>
      </c>
      <c r="N2" s="42" t="s">
        <v>1</v>
      </c>
    </row>
    <row r="3" spans="2:14" x14ac:dyDescent="0.25">
      <c r="B3" s="2" t="s">
        <v>18</v>
      </c>
      <c r="C3" s="3">
        <v>155505</v>
      </c>
      <c r="D3" s="3">
        <v>133216</v>
      </c>
      <c r="E3" s="13">
        <f>(D3-C3)/D3</f>
        <v>-0.1673147369685323</v>
      </c>
      <c r="G3" s="2" t="s">
        <v>18</v>
      </c>
      <c r="H3" s="8">
        <v>16064.93</v>
      </c>
      <c r="I3" s="8">
        <v>15376.43</v>
      </c>
      <c r="J3" s="13">
        <f>(I3-H3)/I3</f>
        <v>-4.4776323242781323E-2</v>
      </c>
      <c r="L3" s="11">
        <f>H3/C3</f>
        <v>0.10330812514067073</v>
      </c>
      <c r="M3" s="11">
        <f>I3/D3</f>
        <v>0.11542479882296421</v>
      </c>
      <c r="N3" s="13">
        <f>(M3-L3)/M3</f>
        <v>0.10497461382521224</v>
      </c>
    </row>
    <row r="4" spans="2:14" x14ac:dyDescent="0.25">
      <c r="B4" s="4" t="s">
        <v>19</v>
      </c>
      <c r="C4" s="5">
        <v>130662</v>
      </c>
      <c r="D4" s="5">
        <v>114418</v>
      </c>
      <c r="E4" s="14">
        <f t="shared" ref="E4:E15" si="0">(D4-C4)/D4</f>
        <v>-0.14197066895068958</v>
      </c>
      <c r="G4" s="4" t="s">
        <v>19</v>
      </c>
      <c r="H4" s="9">
        <v>13916.46</v>
      </c>
      <c r="I4" s="9">
        <v>14233.08</v>
      </c>
      <c r="J4" s="14">
        <f t="shared" ref="J4:J15" si="1">(I4-H4)/I4</f>
        <v>2.2245360807358689E-2</v>
      </c>
      <c r="L4" s="11">
        <f t="shared" ref="L4:L14" si="2">H4/C4</f>
        <v>0.10650732424117187</v>
      </c>
      <c r="M4" s="11">
        <f t="shared" ref="M4:M14" si="3">I4/D4</f>
        <v>0.1243954622524428</v>
      </c>
      <c r="N4" s="14">
        <f t="shared" ref="N4:N15" si="4">(M4-L4)/M4</f>
        <v>0.14380056705741812</v>
      </c>
    </row>
    <row r="5" spans="2:14" x14ac:dyDescent="0.25">
      <c r="B5" s="2" t="s">
        <v>20</v>
      </c>
      <c r="C5" s="3">
        <v>114871</v>
      </c>
      <c r="D5" s="3">
        <v>105581</v>
      </c>
      <c r="E5" s="13">
        <f t="shared" si="0"/>
        <v>-8.7989316259554279E-2</v>
      </c>
      <c r="G5" s="2" t="s">
        <v>20</v>
      </c>
      <c r="H5" s="8">
        <v>12319.69</v>
      </c>
      <c r="I5" s="8">
        <v>12676.04</v>
      </c>
      <c r="J5" s="13">
        <f t="shared" si="1"/>
        <v>2.8112091788918332E-2</v>
      </c>
      <c r="L5" s="11">
        <f t="shared" si="2"/>
        <v>0.10724804345744357</v>
      </c>
      <c r="M5" s="11">
        <f t="shared" si="3"/>
        <v>0.1200598592549796</v>
      </c>
      <c r="N5" s="13">
        <f t="shared" si="4"/>
        <v>0.1067119008554447</v>
      </c>
    </row>
    <row r="6" spans="2:14" x14ac:dyDescent="0.25">
      <c r="B6" s="4" t="s">
        <v>21</v>
      </c>
      <c r="C6" s="5">
        <v>123932</v>
      </c>
      <c r="D6" s="5">
        <v>117644</v>
      </c>
      <c r="E6" s="14">
        <f t="shared" si="0"/>
        <v>-5.3449389684131786E-2</v>
      </c>
      <c r="G6" s="4" t="s">
        <v>21</v>
      </c>
      <c r="H6" s="9">
        <v>12997.44</v>
      </c>
      <c r="I6" s="9">
        <v>12927.65</v>
      </c>
      <c r="J6" s="14">
        <f t="shared" si="1"/>
        <v>-5.398506302382945E-3</v>
      </c>
      <c r="L6" s="11">
        <f t="shared" si="2"/>
        <v>0.1048755769292838</v>
      </c>
      <c r="M6" s="11">
        <f t="shared" si="3"/>
        <v>0.1098878820849342</v>
      </c>
      <c r="N6" s="14">
        <f t="shared" si="4"/>
        <v>4.5612901628009433E-2</v>
      </c>
    </row>
    <row r="7" spans="2:14" x14ac:dyDescent="0.25">
      <c r="B7" s="2" t="s">
        <v>22</v>
      </c>
      <c r="C7" s="3">
        <v>155243</v>
      </c>
      <c r="D7" s="3">
        <v>140074</v>
      </c>
      <c r="E7" s="13">
        <f t="shared" si="0"/>
        <v>-0.10829275954138527</v>
      </c>
      <c r="G7" s="2" t="s">
        <v>22</v>
      </c>
      <c r="H7" s="8">
        <v>14611.71</v>
      </c>
      <c r="I7" s="8">
        <v>14907.33</v>
      </c>
      <c r="J7" s="13">
        <f t="shared" si="1"/>
        <v>1.9830512908750313E-2</v>
      </c>
      <c r="L7" s="11">
        <f t="shared" si="2"/>
        <v>9.4121538491268517E-2</v>
      </c>
      <c r="M7" s="11">
        <f t="shared" si="3"/>
        <v>0.10642467552864915</v>
      </c>
      <c r="N7" s="13">
        <f t="shared" si="4"/>
        <v>0.11560417709771331</v>
      </c>
    </row>
    <row r="8" spans="2:14" x14ac:dyDescent="0.25">
      <c r="B8" s="4" t="s">
        <v>23</v>
      </c>
      <c r="C8" s="5">
        <v>133030</v>
      </c>
      <c r="D8" s="5">
        <v>116155</v>
      </c>
      <c r="E8" s="14">
        <f t="shared" si="0"/>
        <v>-0.1452800137746976</v>
      </c>
      <c r="G8" s="4" t="s">
        <v>23</v>
      </c>
      <c r="H8" s="9">
        <v>13295.83</v>
      </c>
      <c r="I8" s="9">
        <v>12224.14</v>
      </c>
      <c r="J8" s="14">
        <f t="shared" si="1"/>
        <v>-8.7669971057268703E-2</v>
      </c>
      <c r="L8" s="11">
        <f t="shared" si="2"/>
        <v>9.9946102382921148E-2</v>
      </c>
      <c r="M8" s="11">
        <f t="shared" si="3"/>
        <v>0.10523989496793078</v>
      </c>
      <c r="N8" s="14">
        <f t="shared" si="4"/>
        <v>5.0302146221475996E-2</v>
      </c>
    </row>
    <row r="9" spans="2:14" x14ac:dyDescent="0.25">
      <c r="B9" s="2" t="s">
        <v>24</v>
      </c>
      <c r="C9" s="3">
        <v>122301</v>
      </c>
      <c r="D9" s="3">
        <v>121601</v>
      </c>
      <c r="E9" s="13">
        <f t="shared" si="0"/>
        <v>-5.7565316074703332E-3</v>
      </c>
      <c r="G9" s="2" t="s">
        <v>24</v>
      </c>
      <c r="H9" s="8">
        <v>12466</v>
      </c>
      <c r="I9" s="8">
        <v>12840.9</v>
      </c>
      <c r="J9" s="13">
        <f t="shared" si="1"/>
        <v>2.9195772881963074E-2</v>
      </c>
      <c r="L9" s="11">
        <f t="shared" si="2"/>
        <v>0.10192884767908685</v>
      </c>
      <c r="M9" s="11">
        <f t="shared" si="3"/>
        <v>0.105598638169094</v>
      </c>
      <c r="N9" s="13">
        <f t="shared" si="4"/>
        <v>3.4752252052064864E-2</v>
      </c>
    </row>
    <row r="10" spans="2:14" x14ac:dyDescent="0.25">
      <c r="B10" s="4" t="s">
        <v>25</v>
      </c>
      <c r="C10" s="5">
        <v>128036</v>
      </c>
      <c r="D10" s="5">
        <v>129002</v>
      </c>
      <c r="E10" s="14">
        <f t="shared" si="0"/>
        <v>7.4882559960310693E-3</v>
      </c>
      <c r="G10" s="4" t="s">
        <v>25</v>
      </c>
      <c r="H10" s="9">
        <v>13073.98</v>
      </c>
      <c r="I10" s="9">
        <v>13914.59</v>
      </c>
      <c r="J10" s="14">
        <f t="shared" si="1"/>
        <v>6.0412128564334311E-2</v>
      </c>
      <c r="L10" s="11">
        <f t="shared" si="2"/>
        <v>0.10211174982036302</v>
      </c>
      <c r="M10" s="11">
        <f t="shared" si="3"/>
        <v>0.10786336645943474</v>
      </c>
      <c r="N10" s="14">
        <f t="shared" si="4"/>
        <v>5.3323170116656757E-2</v>
      </c>
    </row>
    <row r="11" spans="2:14" x14ac:dyDescent="0.25">
      <c r="B11" s="2" t="s">
        <v>26</v>
      </c>
      <c r="C11" s="3">
        <v>104134</v>
      </c>
      <c r="D11" s="3">
        <v>151534</v>
      </c>
      <c r="E11" s="13">
        <f t="shared" si="0"/>
        <v>0.31280108754470942</v>
      </c>
      <c r="G11" s="2" t="s">
        <v>26</v>
      </c>
      <c r="H11" s="8">
        <v>11368.74</v>
      </c>
      <c r="I11" s="8">
        <v>15656.6</v>
      </c>
      <c r="J11" s="13">
        <f t="shared" si="1"/>
        <v>0.27386916699666597</v>
      </c>
      <c r="L11" s="11">
        <f t="shared" si="2"/>
        <v>0.10917414101062092</v>
      </c>
      <c r="M11" s="11">
        <f t="shared" si="3"/>
        <v>0.10332070690406114</v>
      </c>
      <c r="N11" s="13">
        <f t="shared" si="4"/>
        <v>-5.6653059023250865E-2</v>
      </c>
    </row>
    <row r="12" spans="2:14" x14ac:dyDescent="0.25">
      <c r="B12" s="4" t="s">
        <v>27</v>
      </c>
      <c r="C12" s="5">
        <v>90192</v>
      </c>
      <c r="D12" s="5">
        <v>135047</v>
      </c>
      <c r="E12" s="14">
        <f t="shared" si="0"/>
        <v>0.33214362407161951</v>
      </c>
      <c r="G12" s="4" t="s">
        <v>27</v>
      </c>
      <c r="H12" s="9">
        <v>8952.81</v>
      </c>
      <c r="I12" s="9">
        <v>13419.61</v>
      </c>
      <c r="J12" s="14">
        <f t="shared" si="1"/>
        <v>0.3328561709319422</v>
      </c>
      <c r="L12" s="11">
        <f t="shared" si="2"/>
        <v>9.9263903672166046E-2</v>
      </c>
      <c r="M12" s="11">
        <f t="shared" si="3"/>
        <v>9.9369923063822224E-2</v>
      </c>
      <c r="N12" s="14">
        <f t="shared" si="4"/>
        <v>1.0669163101604256E-3</v>
      </c>
    </row>
    <row r="13" spans="2:14" x14ac:dyDescent="0.25">
      <c r="B13" s="2" t="s">
        <v>28</v>
      </c>
      <c r="C13" s="3">
        <v>137417</v>
      </c>
      <c r="D13" s="3">
        <v>171351</v>
      </c>
      <c r="E13" s="13">
        <f t="shared" si="0"/>
        <v>0.19803794550367373</v>
      </c>
      <c r="G13" s="2" t="s">
        <v>28</v>
      </c>
      <c r="H13" s="8">
        <v>13139.87</v>
      </c>
      <c r="I13" s="8">
        <v>16334.53</v>
      </c>
      <c r="J13" s="13">
        <f t="shared" si="1"/>
        <v>0.1955770995553591</v>
      </c>
      <c r="L13" s="11">
        <f t="shared" si="2"/>
        <v>9.5620410866195604E-2</v>
      </c>
      <c r="M13" s="11">
        <f t="shared" si="3"/>
        <v>9.5327894205461311E-2</v>
      </c>
      <c r="N13" s="13">
        <f t="shared" si="4"/>
        <v>-3.0685316524859843E-3</v>
      </c>
    </row>
    <row r="14" spans="2:14" ht="15.75" thickBot="1" x14ac:dyDescent="0.3">
      <c r="B14" s="4" t="s">
        <v>29</v>
      </c>
      <c r="C14" s="5">
        <v>144313</v>
      </c>
      <c r="D14" s="5">
        <v>191881</v>
      </c>
      <c r="E14" s="14">
        <f t="shared" si="0"/>
        <v>0.24790364861554817</v>
      </c>
      <c r="G14" s="4" t="s">
        <v>29</v>
      </c>
      <c r="H14" s="9">
        <v>14896.35</v>
      </c>
      <c r="I14" s="9">
        <v>19146</v>
      </c>
      <c r="J14" s="14">
        <f t="shared" si="1"/>
        <v>0.22196020056408647</v>
      </c>
      <c r="L14" s="11">
        <f t="shared" si="2"/>
        <v>0.10322250940663696</v>
      </c>
      <c r="M14" s="11">
        <f t="shared" si="3"/>
        <v>9.9780593180148119E-2</v>
      </c>
      <c r="N14" s="14">
        <f t="shared" si="4"/>
        <v>-3.4494846310190432E-2</v>
      </c>
    </row>
    <row r="15" spans="2:14" x14ac:dyDescent="0.25">
      <c r="B15" s="6" t="s">
        <v>2</v>
      </c>
      <c r="C15" s="7">
        <f>SUM(C3:C14)</f>
        <v>1539636</v>
      </c>
      <c r="D15" s="7">
        <f>SUM(D3:D14)</f>
        <v>1627504</v>
      </c>
      <c r="E15" s="15">
        <f t="shared" si="0"/>
        <v>5.3989421838594558E-2</v>
      </c>
      <c r="G15" s="6" t="s">
        <v>2</v>
      </c>
      <c r="H15" s="10">
        <f>SUM(H3:H14)</f>
        <v>157103.81000000003</v>
      </c>
      <c r="I15" s="10">
        <f>SUM(I3:I14)</f>
        <v>173656.9</v>
      </c>
      <c r="J15" s="15">
        <f t="shared" si="1"/>
        <v>9.5320658148337137E-2</v>
      </c>
      <c r="L15" s="12">
        <f t="shared" ref="L15" si="5">H15/C15</f>
        <v>0.10203957948502115</v>
      </c>
      <c r="M15" s="12">
        <f t="shared" ref="M15" si="6">I15/D15</f>
        <v>0.10670136601814803</v>
      </c>
      <c r="N15" s="15">
        <f t="shared" si="4"/>
        <v>4.369003609882547E-2</v>
      </c>
    </row>
  </sheetData>
  <conditionalFormatting sqref="E3:E15">
    <cfRule type="cellIs" dxfId="43" priority="5" operator="greaterThan">
      <formula>0</formula>
    </cfRule>
    <cfRule type="cellIs" dxfId="42" priority="6" operator="lessThan">
      <formula>0</formula>
    </cfRule>
  </conditionalFormatting>
  <conditionalFormatting sqref="J3:J15">
    <cfRule type="cellIs" dxfId="41" priority="3" operator="greaterThan">
      <formula>0</formula>
    </cfRule>
    <cfRule type="cellIs" dxfId="40" priority="4" operator="lessThan">
      <formula>0</formula>
    </cfRule>
  </conditionalFormatting>
  <conditionalFormatting sqref="N3:N15">
    <cfRule type="cellIs" dxfId="39" priority="1" operator="greaterThan">
      <formula>0</formula>
    </cfRule>
    <cfRule type="cellIs" dxfId="38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3E57-0169-40FE-9B6A-5B20D63B5092}">
  <dimension ref="B1:N15"/>
  <sheetViews>
    <sheetView workbookViewId="0">
      <selection activeCell="B2" sqref="B2"/>
    </sheetView>
  </sheetViews>
  <sheetFormatPr defaultRowHeight="15" x14ac:dyDescent="0.25"/>
  <cols>
    <col min="2" max="5" width="15.7109375" customWidth="1"/>
    <col min="7" max="10" width="15.7109375" customWidth="1"/>
    <col min="14" max="14" width="10.140625" bestFit="1" customWidth="1"/>
  </cols>
  <sheetData>
    <row r="1" spans="2:14" x14ac:dyDescent="0.25">
      <c r="C1" s="27" t="s">
        <v>30</v>
      </c>
      <c r="D1" s="27" t="s">
        <v>31</v>
      </c>
      <c r="H1" s="27" t="s">
        <v>30</v>
      </c>
      <c r="I1" s="27" t="s">
        <v>31</v>
      </c>
      <c r="L1" s="19" t="s">
        <v>14</v>
      </c>
      <c r="M1" s="19" t="s">
        <v>15</v>
      </c>
    </row>
    <row r="2" spans="2:14" ht="15.75" thickBot="1" x14ac:dyDescent="0.3">
      <c r="B2" s="1" t="s">
        <v>0</v>
      </c>
      <c r="C2" s="1" t="s">
        <v>10</v>
      </c>
      <c r="D2" s="1" t="s">
        <v>10</v>
      </c>
      <c r="E2" s="1" t="s">
        <v>1</v>
      </c>
      <c r="G2" s="1" t="s">
        <v>0</v>
      </c>
      <c r="H2" s="1" t="s">
        <v>39</v>
      </c>
      <c r="I2" s="1" t="s">
        <v>39</v>
      </c>
      <c r="J2" s="1" t="s">
        <v>1</v>
      </c>
      <c r="L2" s="41" t="s">
        <v>12</v>
      </c>
      <c r="M2" s="41" t="s">
        <v>12</v>
      </c>
      <c r="N2" s="42" t="s">
        <v>1</v>
      </c>
    </row>
    <row r="3" spans="2:14" x14ac:dyDescent="0.25">
      <c r="B3" s="2" t="s">
        <v>18</v>
      </c>
      <c r="C3" s="3">
        <v>4195</v>
      </c>
      <c r="D3" s="3">
        <v>4476</v>
      </c>
      <c r="E3" s="13">
        <f t="shared" ref="E3:E15" si="0">(D3-C3)/D3</f>
        <v>6.2779267202859701E-2</v>
      </c>
      <c r="G3" s="2" t="s">
        <v>18</v>
      </c>
      <c r="H3" s="8">
        <v>448.42</v>
      </c>
      <c r="I3" s="8">
        <v>459.86</v>
      </c>
      <c r="J3" s="13">
        <f t="shared" ref="J3:J15" si="1">(I3-H3)/I3</f>
        <v>2.4877136519810373E-2</v>
      </c>
      <c r="L3" s="11">
        <f>H3/C3</f>
        <v>0.10689392133492254</v>
      </c>
      <c r="M3" s="11">
        <f>I3/D3</f>
        <v>0.1027390527256479</v>
      </c>
      <c r="N3" s="13">
        <f>(M3-L3)/M3</f>
        <v>-4.044098615907727E-2</v>
      </c>
    </row>
    <row r="4" spans="2:14" x14ac:dyDescent="0.25">
      <c r="B4" s="4" t="s">
        <v>19</v>
      </c>
      <c r="C4" s="5">
        <v>3824</v>
      </c>
      <c r="D4" s="5">
        <v>4295</v>
      </c>
      <c r="E4" s="14">
        <f t="shared" si="0"/>
        <v>0.10966239813736903</v>
      </c>
      <c r="G4" s="4" t="s">
        <v>19</v>
      </c>
      <c r="H4" s="9">
        <v>422.01</v>
      </c>
      <c r="I4" s="9">
        <v>479.11</v>
      </c>
      <c r="J4" s="14">
        <f t="shared" si="1"/>
        <v>0.11917931164033316</v>
      </c>
      <c r="L4" s="11">
        <f t="shared" ref="L4:M15" si="2">H4/C4</f>
        <v>0.11035826359832636</v>
      </c>
      <c r="M4" s="11">
        <f t="shared" si="2"/>
        <v>0.11155064027939465</v>
      </c>
      <c r="N4" s="14">
        <f t="shared" ref="N4:N15" si="3">(M4-L4)/M4</f>
        <v>1.0689106562560419E-2</v>
      </c>
    </row>
    <row r="5" spans="2:14" x14ac:dyDescent="0.25">
      <c r="B5" s="2" t="s">
        <v>20</v>
      </c>
      <c r="C5" s="3">
        <v>3539</v>
      </c>
      <c r="D5" s="3">
        <v>4409</v>
      </c>
      <c r="E5" s="13">
        <f t="shared" si="0"/>
        <v>0.19732365615785893</v>
      </c>
      <c r="G5" s="2" t="s">
        <v>20</v>
      </c>
      <c r="H5" s="8">
        <v>409.25</v>
      </c>
      <c r="I5" s="8">
        <v>482.54</v>
      </c>
      <c r="J5" s="13">
        <f t="shared" si="1"/>
        <v>0.15188378165540684</v>
      </c>
      <c r="L5" s="11">
        <f t="shared" si="2"/>
        <v>0.11564001130262785</v>
      </c>
      <c r="M5" s="11">
        <f t="shared" si="2"/>
        <v>0.10944431843955546</v>
      </c>
      <c r="N5" s="13">
        <f t="shared" si="3"/>
        <v>-5.6610456818680696E-2</v>
      </c>
    </row>
    <row r="6" spans="2:14" x14ac:dyDescent="0.25">
      <c r="B6" s="4" t="s">
        <v>21</v>
      </c>
      <c r="C6" s="5">
        <v>3826</v>
      </c>
      <c r="D6" s="5">
        <v>4433</v>
      </c>
      <c r="E6" s="14">
        <f t="shared" si="0"/>
        <v>0.13692758854049178</v>
      </c>
      <c r="G6" s="4" t="s">
        <v>21</v>
      </c>
      <c r="H6" s="9">
        <v>442.68</v>
      </c>
      <c r="I6" s="9">
        <v>464.41</v>
      </c>
      <c r="J6" s="14">
        <f t="shared" si="1"/>
        <v>4.6790551452380473E-2</v>
      </c>
      <c r="L6" s="11">
        <f t="shared" si="2"/>
        <v>0.11570308416100367</v>
      </c>
      <c r="M6" s="11">
        <f t="shared" si="2"/>
        <v>0.10476201218136702</v>
      </c>
      <c r="N6" s="14">
        <f t="shared" si="3"/>
        <v>-0.10443739817344427</v>
      </c>
    </row>
    <row r="7" spans="2:14" x14ac:dyDescent="0.25">
      <c r="B7" s="2" t="s">
        <v>22</v>
      </c>
      <c r="C7" s="3">
        <v>4190</v>
      </c>
      <c r="D7" s="3">
        <v>5051</v>
      </c>
      <c r="E7" s="13">
        <f t="shared" si="0"/>
        <v>0.17046129479311029</v>
      </c>
      <c r="G7" s="2" t="s">
        <v>22</v>
      </c>
      <c r="H7" s="8">
        <v>458.68</v>
      </c>
      <c r="I7" s="8">
        <v>528.27</v>
      </c>
      <c r="J7" s="13">
        <f t="shared" si="1"/>
        <v>0.13173187953130025</v>
      </c>
      <c r="L7" s="11">
        <f t="shared" si="2"/>
        <v>0.10947016706443914</v>
      </c>
      <c r="M7" s="11">
        <f t="shared" si="2"/>
        <v>0.10458721045337556</v>
      </c>
      <c r="N7" s="13">
        <f t="shared" si="3"/>
        <v>-4.6687894149738118E-2</v>
      </c>
    </row>
    <row r="8" spans="2:14" x14ac:dyDescent="0.25">
      <c r="B8" s="4" t="s">
        <v>23</v>
      </c>
      <c r="C8" s="5">
        <v>3819</v>
      </c>
      <c r="D8" s="5">
        <v>4015</v>
      </c>
      <c r="E8" s="14">
        <f t="shared" si="0"/>
        <v>4.8816936488169364E-2</v>
      </c>
      <c r="G8" s="4" t="s">
        <v>23</v>
      </c>
      <c r="H8" s="9">
        <v>435.2</v>
      </c>
      <c r="I8" s="9">
        <v>430.37</v>
      </c>
      <c r="J8" s="14">
        <f t="shared" si="1"/>
        <v>-1.1222901224527695E-2</v>
      </c>
      <c r="L8" s="11">
        <f t="shared" si="2"/>
        <v>0.11395653312385441</v>
      </c>
      <c r="M8" s="11">
        <f t="shared" si="2"/>
        <v>0.10719053549190535</v>
      </c>
      <c r="N8" s="14">
        <f t="shared" si="3"/>
        <v>-6.3121222418559539E-2</v>
      </c>
    </row>
    <row r="9" spans="2:14" x14ac:dyDescent="0.25">
      <c r="B9" s="2" t="s">
        <v>24</v>
      </c>
      <c r="C9" s="3">
        <v>3571</v>
      </c>
      <c r="D9" s="3">
        <v>3849</v>
      </c>
      <c r="E9" s="13">
        <f t="shared" si="0"/>
        <v>7.2226552351260062E-2</v>
      </c>
      <c r="G9" s="2" t="s">
        <v>24</v>
      </c>
      <c r="H9" s="8">
        <v>421.91</v>
      </c>
      <c r="I9" s="8">
        <v>414.27</v>
      </c>
      <c r="J9" s="13">
        <f t="shared" si="1"/>
        <v>-1.8442078837473251E-2</v>
      </c>
      <c r="L9" s="11">
        <f t="shared" si="2"/>
        <v>0.11814897787734528</v>
      </c>
      <c r="M9" s="11">
        <f t="shared" si="2"/>
        <v>0.10763055339049103</v>
      </c>
      <c r="N9" s="13">
        <f t="shared" si="3"/>
        <v>-9.772712445965677E-2</v>
      </c>
    </row>
    <row r="10" spans="2:14" x14ac:dyDescent="0.25">
      <c r="B10" s="4" t="s">
        <v>25</v>
      </c>
      <c r="C10" s="5">
        <v>3537</v>
      </c>
      <c r="D10" s="5">
        <v>3821</v>
      </c>
      <c r="E10" s="14">
        <f t="shared" si="0"/>
        <v>7.4326092645904215E-2</v>
      </c>
      <c r="G10" s="4" t="s">
        <v>25</v>
      </c>
      <c r="H10" s="9">
        <v>388.7</v>
      </c>
      <c r="I10" s="9">
        <v>432.18</v>
      </c>
      <c r="J10" s="14">
        <f t="shared" si="1"/>
        <v>0.10060622888611231</v>
      </c>
      <c r="L10" s="11">
        <f t="shared" si="2"/>
        <v>0.10989539157478088</v>
      </c>
      <c r="M10" s="11">
        <f t="shared" si="2"/>
        <v>0.1131065166186862</v>
      </c>
      <c r="N10" s="14">
        <f t="shared" si="3"/>
        <v>2.8390274405947116E-2</v>
      </c>
    </row>
    <row r="11" spans="2:14" x14ac:dyDescent="0.25">
      <c r="B11" s="2" t="s">
        <v>26</v>
      </c>
      <c r="C11" s="3">
        <v>3808</v>
      </c>
      <c r="D11" s="3">
        <v>4193</v>
      </c>
      <c r="E11" s="13">
        <f t="shared" si="0"/>
        <v>9.1819699499165269E-2</v>
      </c>
      <c r="G11" s="2" t="s">
        <v>26</v>
      </c>
      <c r="H11" s="8">
        <v>408.1</v>
      </c>
      <c r="I11" s="8">
        <v>457.92</v>
      </c>
      <c r="J11" s="13">
        <f t="shared" si="1"/>
        <v>0.10879629629629628</v>
      </c>
      <c r="L11" s="11">
        <f t="shared" si="2"/>
        <v>0.10716911764705883</v>
      </c>
      <c r="M11" s="11">
        <f t="shared" si="2"/>
        <v>0.10921058907703315</v>
      </c>
      <c r="N11" s="13">
        <f t="shared" si="3"/>
        <v>1.869298066448798E-2</v>
      </c>
    </row>
    <row r="12" spans="2:14" x14ac:dyDescent="0.25">
      <c r="B12" s="4" t="s">
        <v>27</v>
      </c>
      <c r="C12" s="5">
        <v>4563</v>
      </c>
      <c r="D12" s="5">
        <v>4063</v>
      </c>
      <c r="E12" s="14">
        <f t="shared" si="0"/>
        <v>-0.12306177701206006</v>
      </c>
      <c r="G12" s="4" t="s">
        <v>27</v>
      </c>
      <c r="H12" s="9">
        <v>475.23</v>
      </c>
      <c r="I12" s="9">
        <v>429.44</v>
      </c>
      <c r="J12" s="14">
        <f t="shared" si="1"/>
        <v>-0.10662723546944863</v>
      </c>
      <c r="L12" s="11">
        <f t="shared" si="2"/>
        <v>0.10414858645627877</v>
      </c>
      <c r="M12" s="11">
        <f t="shared" si="2"/>
        <v>0.10569529904011814</v>
      </c>
      <c r="N12" s="14">
        <f t="shared" si="3"/>
        <v>1.4633693247343904E-2</v>
      </c>
    </row>
    <row r="13" spans="2:14" x14ac:dyDescent="0.25">
      <c r="B13" s="2" t="s">
        <v>28</v>
      </c>
      <c r="C13" s="3">
        <v>5114</v>
      </c>
      <c r="D13" s="3">
        <v>5191</v>
      </c>
      <c r="E13" s="13">
        <f t="shared" si="0"/>
        <v>1.4833365440184935E-2</v>
      </c>
      <c r="G13" s="2" t="s">
        <v>28</v>
      </c>
      <c r="H13" s="8">
        <v>521.79</v>
      </c>
      <c r="I13" s="8">
        <v>534.29</v>
      </c>
      <c r="J13" s="13">
        <f t="shared" si="1"/>
        <v>2.3395534260420372E-2</v>
      </c>
      <c r="L13" s="11">
        <f t="shared" si="2"/>
        <v>0.10203167774736017</v>
      </c>
      <c r="M13" s="11">
        <f t="shared" si="2"/>
        <v>0.1029262184550183</v>
      </c>
      <c r="N13" s="13">
        <f t="shared" si="3"/>
        <v>8.6910868881194311E-3</v>
      </c>
    </row>
    <row r="14" spans="2:14" ht="15.75" thickBot="1" x14ac:dyDescent="0.3">
      <c r="B14" s="4" t="s">
        <v>29</v>
      </c>
      <c r="C14" s="5">
        <v>4531</v>
      </c>
      <c r="D14" s="5">
        <v>5167</v>
      </c>
      <c r="E14" s="14">
        <f t="shared" si="0"/>
        <v>0.12308883297851751</v>
      </c>
      <c r="G14" s="4" t="s">
        <v>29</v>
      </c>
      <c r="H14" s="9">
        <v>471.55</v>
      </c>
      <c r="I14" s="9">
        <v>532.16</v>
      </c>
      <c r="J14" s="14">
        <f t="shared" si="1"/>
        <v>0.11389431749849661</v>
      </c>
      <c r="L14" s="11">
        <f t="shared" si="2"/>
        <v>0.10407194879717502</v>
      </c>
      <c r="M14" s="11">
        <f t="shared" si="2"/>
        <v>0.1029920650280627</v>
      </c>
      <c r="N14" s="14">
        <f t="shared" si="3"/>
        <v>-1.0485116196263067E-2</v>
      </c>
    </row>
    <row r="15" spans="2:14" x14ac:dyDescent="0.25">
      <c r="B15" s="6" t="s">
        <v>2</v>
      </c>
      <c r="C15" s="7">
        <f>SUM(C3:C14)</f>
        <v>48517</v>
      </c>
      <c r="D15" s="7">
        <f>SUM(D3:D14)</f>
        <v>52963</v>
      </c>
      <c r="E15" s="15">
        <f t="shared" si="0"/>
        <v>8.3945395842380532E-2</v>
      </c>
      <c r="G15" s="6" t="s">
        <v>2</v>
      </c>
      <c r="H15" s="10">
        <f>SUM(H3:H14)</f>
        <v>5303.5199999999995</v>
      </c>
      <c r="I15" s="10">
        <f>SUM(I3:I14)</f>
        <v>5644.8199999999988</v>
      </c>
      <c r="J15" s="15">
        <f t="shared" si="1"/>
        <v>6.0462512533614773E-2</v>
      </c>
      <c r="L15" s="12">
        <f t="shared" si="2"/>
        <v>0.10931261207411834</v>
      </c>
      <c r="M15" s="12">
        <f t="shared" si="2"/>
        <v>0.10658044295073918</v>
      </c>
      <c r="N15" s="15">
        <f t="shared" si="3"/>
        <v>-2.5634807359938935E-2</v>
      </c>
    </row>
  </sheetData>
  <conditionalFormatting sqref="E3:E15">
    <cfRule type="cellIs" dxfId="37" priority="5" operator="greaterThan">
      <formula>0</formula>
    </cfRule>
    <cfRule type="cellIs" dxfId="36" priority="6" operator="lessThan">
      <formula>0</formula>
    </cfRule>
  </conditionalFormatting>
  <conditionalFormatting sqref="J3:J15">
    <cfRule type="cellIs" dxfId="35" priority="3" operator="greaterThan">
      <formula>0</formula>
    </cfRule>
    <cfRule type="cellIs" dxfId="34" priority="4" operator="lessThan">
      <formula>0</formula>
    </cfRule>
  </conditionalFormatting>
  <conditionalFormatting sqref="N3:N15">
    <cfRule type="cellIs" dxfId="33" priority="1" operator="greaterThan">
      <formula>0</formula>
    </cfRule>
    <cfRule type="cellIs" dxfId="32" priority="2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9841-F9ED-498A-941F-214004031D6A}">
  <dimension ref="B1:N15"/>
  <sheetViews>
    <sheetView workbookViewId="0">
      <selection activeCell="B2" sqref="B2"/>
    </sheetView>
  </sheetViews>
  <sheetFormatPr defaultRowHeight="15" x14ac:dyDescent="0.25"/>
  <cols>
    <col min="2" max="5" width="15.7109375" customWidth="1"/>
    <col min="7" max="10" width="15.7109375" customWidth="1"/>
    <col min="14" max="14" width="10.140625" bestFit="1" customWidth="1"/>
  </cols>
  <sheetData>
    <row r="1" spans="2:14" x14ac:dyDescent="0.25">
      <c r="C1" s="27" t="s">
        <v>30</v>
      </c>
      <c r="D1" s="27" t="s">
        <v>31</v>
      </c>
      <c r="H1" s="27" t="s">
        <v>30</v>
      </c>
      <c r="I1" s="27" t="s">
        <v>31</v>
      </c>
      <c r="L1" s="19" t="s">
        <v>14</v>
      </c>
      <c r="M1" s="19" t="s">
        <v>15</v>
      </c>
    </row>
    <row r="2" spans="2:14" ht="15.75" thickBot="1" x14ac:dyDescent="0.3">
      <c r="B2" s="1" t="s">
        <v>0</v>
      </c>
      <c r="C2" s="1" t="s">
        <v>10</v>
      </c>
      <c r="D2" s="1" t="s">
        <v>10</v>
      </c>
      <c r="E2" s="1" t="s">
        <v>1</v>
      </c>
      <c r="G2" s="1" t="s">
        <v>0</v>
      </c>
      <c r="H2" s="1" t="s">
        <v>39</v>
      </c>
      <c r="I2" s="1" t="s">
        <v>39</v>
      </c>
      <c r="J2" s="1" t="s">
        <v>1</v>
      </c>
      <c r="L2" s="41" t="s">
        <v>12</v>
      </c>
      <c r="M2" s="41" t="s">
        <v>12</v>
      </c>
      <c r="N2" s="42" t="s">
        <v>1</v>
      </c>
    </row>
    <row r="3" spans="2:14" x14ac:dyDescent="0.25">
      <c r="B3" s="2" t="s">
        <v>18</v>
      </c>
      <c r="C3" s="3">
        <v>2463</v>
      </c>
      <c r="D3" s="3">
        <v>1681</v>
      </c>
      <c r="E3" s="13">
        <f t="shared" ref="E3:E15" si="0">(D3-C3)/D3</f>
        <v>-0.46519928613920286</v>
      </c>
      <c r="G3" s="2" t="s">
        <v>18</v>
      </c>
      <c r="H3" s="8">
        <v>341.56</v>
      </c>
      <c r="I3" s="8">
        <v>263.24</v>
      </c>
      <c r="J3" s="13">
        <f t="shared" ref="J3:J15" si="1">(I3-H3)/I3</f>
        <v>-0.29752317277009571</v>
      </c>
      <c r="L3" s="11">
        <f>H3/C3</f>
        <v>0.13867641088103938</v>
      </c>
      <c r="M3" s="11">
        <f>I3/D3</f>
        <v>0.15659726353361095</v>
      </c>
      <c r="N3" s="13">
        <f>(M3-L3)/M3</f>
        <v>0.11443911756941499</v>
      </c>
    </row>
    <row r="4" spans="2:14" x14ac:dyDescent="0.25">
      <c r="B4" s="4" t="s">
        <v>19</v>
      </c>
      <c r="C4" s="5">
        <v>1506</v>
      </c>
      <c r="D4" s="5">
        <v>1106</v>
      </c>
      <c r="E4" s="14">
        <f t="shared" si="0"/>
        <v>-0.36166365280289331</v>
      </c>
      <c r="G4" s="4" t="s">
        <v>19</v>
      </c>
      <c r="H4" s="9">
        <v>254.14</v>
      </c>
      <c r="I4" s="9">
        <v>214.83</v>
      </c>
      <c r="J4" s="14">
        <f t="shared" si="1"/>
        <v>-0.18298189265931189</v>
      </c>
      <c r="L4" s="11">
        <f t="shared" ref="L4:M15" si="2">H4/C4</f>
        <v>0.16875166002656042</v>
      </c>
      <c r="M4" s="11">
        <f t="shared" si="2"/>
        <v>0.19424050632911394</v>
      </c>
      <c r="N4" s="14">
        <f t="shared" ref="N4:N15" si="3">(M4-L4)/M4</f>
        <v>0.13122312531128888</v>
      </c>
    </row>
    <row r="5" spans="2:14" x14ac:dyDescent="0.25">
      <c r="B5" s="2" t="s">
        <v>20</v>
      </c>
      <c r="C5" s="3">
        <v>1032</v>
      </c>
      <c r="D5" s="3">
        <v>1073</v>
      </c>
      <c r="E5" s="13">
        <f t="shared" si="0"/>
        <v>3.8210624417520968E-2</v>
      </c>
      <c r="G5" s="2" t="s">
        <v>20</v>
      </c>
      <c r="H5" s="8">
        <v>199.04</v>
      </c>
      <c r="I5" s="8">
        <v>195.03</v>
      </c>
      <c r="J5" s="13">
        <f t="shared" si="1"/>
        <v>-2.0560939342665185E-2</v>
      </c>
      <c r="L5" s="11">
        <f t="shared" si="2"/>
        <v>0.19286821705426355</v>
      </c>
      <c r="M5" s="11">
        <f t="shared" si="2"/>
        <v>0.1817614165890028</v>
      </c>
      <c r="N5" s="13">
        <f t="shared" si="3"/>
        <v>-6.1106480537480287E-2</v>
      </c>
    </row>
    <row r="6" spans="2:14" x14ac:dyDescent="0.25">
      <c r="B6" s="4" t="s">
        <v>21</v>
      </c>
      <c r="C6" s="5">
        <v>956</v>
      </c>
      <c r="D6" s="5">
        <v>1197</v>
      </c>
      <c r="E6" s="14">
        <f t="shared" si="0"/>
        <v>0.20133667502088554</v>
      </c>
      <c r="G6" s="4" t="s">
        <v>21</v>
      </c>
      <c r="H6" s="9">
        <v>178.81</v>
      </c>
      <c r="I6" s="9">
        <v>211.81</v>
      </c>
      <c r="J6" s="14">
        <f t="shared" si="1"/>
        <v>0.15580000944242481</v>
      </c>
      <c r="L6" s="11">
        <f t="shared" si="2"/>
        <v>0.1870397489539749</v>
      </c>
      <c r="M6" s="11">
        <f t="shared" si="2"/>
        <v>0.17695071010860486</v>
      </c>
      <c r="N6" s="14">
        <f t="shared" si="3"/>
        <v>-5.7016096963825806E-2</v>
      </c>
    </row>
    <row r="7" spans="2:14" x14ac:dyDescent="0.25">
      <c r="B7" s="2" t="s">
        <v>22</v>
      </c>
      <c r="C7" s="3">
        <v>1009</v>
      </c>
      <c r="D7" s="3">
        <v>1243</v>
      </c>
      <c r="E7" s="13">
        <f t="shared" si="0"/>
        <v>0.18825422365245373</v>
      </c>
      <c r="G7" s="2" t="s">
        <v>22</v>
      </c>
      <c r="H7" s="8">
        <v>174.73</v>
      </c>
      <c r="I7" s="8">
        <v>218.77</v>
      </c>
      <c r="J7" s="13">
        <f t="shared" si="1"/>
        <v>0.20130730904603017</v>
      </c>
      <c r="L7" s="11">
        <f t="shared" si="2"/>
        <v>0.17317145688800792</v>
      </c>
      <c r="M7" s="11">
        <f t="shared" si="2"/>
        <v>0.17600160901045858</v>
      </c>
      <c r="N7" s="13">
        <f t="shared" si="3"/>
        <v>1.6080262779202697E-2</v>
      </c>
    </row>
    <row r="8" spans="2:14" x14ac:dyDescent="0.25">
      <c r="B8" s="4" t="s">
        <v>23</v>
      </c>
      <c r="C8" s="5">
        <v>983</v>
      </c>
      <c r="D8" s="5">
        <v>1071</v>
      </c>
      <c r="E8" s="14">
        <f t="shared" si="0"/>
        <v>8.2166199813258636E-2</v>
      </c>
      <c r="G8" s="4" t="s">
        <v>23</v>
      </c>
      <c r="H8" s="9">
        <v>174.22</v>
      </c>
      <c r="I8" s="9">
        <v>197.34</v>
      </c>
      <c r="J8" s="14">
        <f t="shared" si="1"/>
        <v>0.11715820411472587</v>
      </c>
      <c r="L8" s="11">
        <f t="shared" si="2"/>
        <v>0.17723296032553407</v>
      </c>
      <c r="M8" s="11">
        <f t="shared" si="2"/>
        <v>0.18425770308123249</v>
      </c>
      <c r="N8" s="14">
        <f t="shared" si="3"/>
        <v>3.8124554025301557E-2</v>
      </c>
    </row>
    <row r="9" spans="2:14" x14ac:dyDescent="0.25">
      <c r="B9" s="2" t="s">
        <v>24</v>
      </c>
      <c r="C9" s="3">
        <v>908</v>
      </c>
      <c r="D9" s="3">
        <v>1110</v>
      </c>
      <c r="E9" s="13">
        <f t="shared" si="0"/>
        <v>0.18198198198198198</v>
      </c>
      <c r="G9" s="2" t="s">
        <v>24</v>
      </c>
      <c r="H9" s="8">
        <v>175.69</v>
      </c>
      <c r="I9" s="8">
        <v>198.55</v>
      </c>
      <c r="J9" s="13">
        <f t="shared" si="1"/>
        <v>0.11513472676907587</v>
      </c>
      <c r="L9" s="11">
        <f t="shared" si="2"/>
        <v>0.19349118942731278</v>
      </c>
      <c r="M9" s="11">
        <f t="shared" si="2"/>
        <v>0.17887387387387388</v>
      </c>
      <c r="N9" s="13">
        <f t="shared" si="3"/>
        <v>-8.1718560888024053E-2</v>
      </c>
    </row>
    <row r="10" spans="2:14" x14ac:dyDescent="0.25">
      <c r="B10" s="4" t="s">
        <v>25</v>
      </c>
      <c r="C10" s="5">
        <v>1233</v>
      </c>
      <c r="D10" s="5">
        <v>1253</v>
      </c>
      <c r="E10" s="14">
        <f t="shared" si="0"/>
        <v>1.596169193934557E-2</v>
      </c>
      <c r="G10" s="4" t="s">
        <v>25</v>
      </c>
      <c r="H10" s="9">
        <v>212.92</v>
      </c>
      <c r="I10" s="9">
        <v>222.83</v>
      </c>
      <c r="J10" s="14">
        <f t="shared" si="1"/>
        <v>4.4473365345779406E-2</v>
      </c>
      <c r="L10" s="11">
        <f t="shared" si="2"/>
        <v>0.17268450932684509</v>
      </c>
      <c r="M10" s="11">
        <f t="shared" si="2"/>
        <v>0.17783719074221868</v>
      </c>
      <c r="N10" s="14">
        <f t="shared" si="3"/>
        <v>2.8974149860714924E-2</v>
      </c>
    </row>
    <row r="11" spans="2:14" x14ac:dyDescent="0.25">
      <c r="B11" s="2" t="s">
        <v>26</v>
      </c>
      <c r="C11" s="3">
        <v>1244</v>
      </c>
      <c r="D11" s="3">
        <v>1769</v>
      </c>
      <c r="E11" s="13">
        <f t="shared" si="0"/>
        <v>0.2967778405879028</v>
      </c>
      <c r="G11" s="2" t="s">
        <v>26</v>
      </c>
      <c r="H11" s="8">
        <v>214.65</v>
      </c>
      <c r="I11" s="8">
        <v>281.11</v>
      </c>
      <c r="J11" s="13">
        <f t="shared" si="1"/>
        <v>0.23641990679805061</v>
      </c>
      <c r="L11" s="11">
        <f t="shared" si="2"/>
        <v>0.17254823151125404</v>
      </c>
      <c r="M11" s="11">
        <f t="shared" si="2"/>
        <v>0.15890898812888637</v>
      </c>
      <c r="N11" s="13">
        <f t="shared" si="3"/>
        <v>-8.5830534464830105E-2</v>
      </c>
    </row>
    <row r="12" spans="2:14" x14ac:dyDescent="0.25">
      <c r="B12" s="4" t="s">
        <v>27</v>
      </c>
      <c r="C12" s="5">
        <v>1657</v>
      </c>
      <c r="D12" s="5">
        <v>1659</v>
      </c>
      <c r="E12" s="14">
        <f t="shared" si="0"/>
        <v>1.2055455093429777E-3</v>
      </c>
      <c r="G12" s="4" t="s">
        <v>27</v>
      </c>
      <c r="H12" s="9">
        <v>261.79000000000002</v>
      </c>
      <c r="I12" s="9">
        <v>261.36</v>
      </c>
      <c r="J12" s="14">
        <f t="shared" si="1"/>
        <v>-1.645240281603944E-3</v>
      </c>
      <c r="L12" s="11">
        <f t="shared" si="2"/>
        <v>0.15799034399517201</v>
      </c>
      <c r="M12" s="11">
        <f t="shared" si="2"/>
        <v>0.15754068716094033</v>
      </c>
      <c r="N12" s="14">
        <f t="shared" si="3"/>
        <v>-2.8542266911170465E-3</v>
      </c>
    </row>
    <row r="13" spans="2:14" x14ac:dyDescent="0.25">
      <c r="B13" s="2" t="s">
        <v>28</v>
      </c>
      <c r="C13" s="3">
        <v>2280</v>
      </c>
      <c r="D13" s="3">
        <v>2464</v>
      </c>
      <c r="E13" s="13">
        <f t="shared" si="0"/>
        <v>7.4675324675324672E-2</v>
      </c>
      <c r="G13" s="2" t="s">
        <v>28</v>
      </c>
      <c r="H13" s="8">
        <v>322.83999999999997</v>
      </c>
      <c r="I13" s="8">
        <v>342.02</v>
      </c>
      <c r="J13" s="13">
        <f t="shared" si="1"/>
        <v>5.6078591895210826E-2</v>
      </c>
      <c r="L13" s="11">
        <f t="shared" si="2"/>
        <v>0.14159649122807016</v>
      </c>
      <c r="M13" s="11">
        <f t="shared" si="2"/>
        <v>0.13880681818181817</v>
      </c>
      <c r="N13" s="13">
        <f t="shared" si="3"/>
        <v>-2.009752174131605E-2</v>
      </c>
    </row>
    <row r="14" spans="2:14" ht="15.75" thickBot="1" x14ac:dyDescent="0.3">
      <c r="B14" s="4" t="s">
        <v>29</v>
      </c>
      <c r="C14" s="5">
        <v>2072</v>
      </c>
      <c r="D14" s="5">
        <v>3202</v>
      </c>
      <c r="E14" s="14">
        <f t="shared" si="0"/>
        <v>0.3529044347282948</v>
      </c>
      <c r="G14" s="4" t="s">
        <v>29</v>
      </c>
      <c r="H14" s="9">
        <v>302.42</v>
      </c>
      <c r="I14" s="9">
        <v>403.79</v>
      </c>
      <c r="J14" s="14">
        <f t="shared" si="1"/>
        <v>0.25104633596671538</v>
      </c>
      <c r="L14" s="11">
        <f t="shared" si="2"/>
        <v>0.14595559845559847</v>
      </c>
      <c r="M14" s="11">
        <f t="shared" si="2"/>
        <v>0.12610555902560899</v>
      </c>
      <c r="N14" s="14">
        <f t="shared" si="3"/>
        <v>-0.15740812366533669</v>
      </c>
    </row>
    <row r="15" spans="2:14" x14ac:dyDescent="0.25">
      <c r="B15" s="6" t="s">
        <v>2</v>
      </c>
      <c r="C15" s="7">
        <f>SUM(C3:C14)</f>
        <v>17343</v>
      </c>
      <c r="D15" s="7">
        <f>SUM(D3:D14)</f>
        <v>18828</v>
      </c>
      <c r="E15" s="15">
        <f t="shared" si="0"/>
        <v>7.8871892925430204E-2</v>
      </c>
      <c r="G15" s="6" t="s">
        <v>2</v>
      </c>
      <c r="H15" s="10">
        <f>SUM(H3:H14)</f>
        <v>2812.8100000000004</v>
      </c>
      <c r="I15" s="10">
        <f>SUM(I3:I14)</f>
        <v>3010.68</v>
      </c>
      <c r="J15" s="15">
        <f t="shared" si="1"/>
        <v>6.5722693876466259E-2</v>
      </c>
      <c r="L15" s="12">
        <f t="shared" si="2"/>
        <v>0.16218704953006979</v>
      </c>
      <c r="M15" s="12">
        <f t="shared" si="2"/>
        <v>0.15990439770554493</v>
      </c>
      <c r="N15" s="15">
        <f t="shared" si="3"/>
        <v>-1.4275103482320969E-2</v>
      </c>
    </row>
  </sheetData>
  <conditionalFormatting sqref="E3:E15">
    <cfRule type="cellIs" dxfId="31" priority="5" operator="greaterThan">
      <formula>0</formula>
    </cfRule>
    <cfRule type="cellIs" dxfId="30" priority="6" operator="lessThan">
      <formula>0</formula>
    </cfRule>
  </conditionalFormatting>
  <conditionalFormatting sqref="J3:J15">
    <cfRule type="cellIs" dxfId="29" priority="3" operator="greaterThan">
      <formula>0</formula>
    </cfRule>
    <cfRule type="cellIs" dxfId="28" priority="4" operator="lessThan">
      <formula>0</formula>
    </cfRule>
  </conditionalFormatting>
  <conditionalFormatting sqref="N3:N15">
    <cfRule type="cellIs" dxfId="27" priority="1" operator="greaterThan">
      <formula>0</formula>
    </cfRule>
    <cfRule type="cellIs" dxfId="26" priority="2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408B-F9A6-49E2-BE9D-C81A041A7132}">
  <dimension ref="B1:N15"/>
  <sheetViews>
    <sheetView workbookViewId="0">
      <selection activeCell="B2" sqref="B2"/>
    </sheetView>
  </sheetViews>
  <sheetFormatPr defaultRowHeight="15" x14ac:dyDescent="0.25"/>
  <cols>
    <col min="2" max="5" width="15.7109375" customWidth="1"/>
    <col min="7" max="10" width="15.7109375" customWidth="1"/>
    <col min="14" max="14" width="10.140625" bestFit="1" customWidth="1"/>
  </cols>
  <sheetData>
    <row r="1" spans="2:14" x14ac:dyDescent="0.25">
      <c r="C1" s="27" t="s">
        <v>30</v>
      </c>
      <c r="D1" s="27" t="s">
        <v>31</v>
      </c>
      <c r="H1" s="27" t="s">
        <v>30</v>
      </c>
      <c r="I1" s="27" t="s">
        <v>31</v>
      </c>
      <c r="L1" s="19" t="s">
        <v>14</v>
      </c>
      <c r="M1" s="19" t="s">
        <v>15</v>
      </c>
    </row>
    <row r="2" spans="2:14" ht="15.75" thickBot="1" x14ac:dyDescent="0.3">
      <c r="B2" s="1" t="s">
        <v>0</v>
      </c>
      <c r="C2" s="1" t="s">
        <v>10</v>
      </c>
      <c r="D2" s="1" t="s">
        <v>10</v>
      </c>
      <c r="E2" s="1" t="s">
        <v>1</v>
      </c>
      <c r="G2" s="1" t="s">
        <v>0</v>
      </c>
      <c r="H2" s="1" t="s">
        <v>39</v>
      </c>
      <c r="I2" s="1" t="s">
        <v>39</v>
      </c>
      <c r="J2" s="1" t="s">
        <v>1</v>
      </c>
      <c r="L2" s="41" t="s">
        <v>12</v>
      </c>
      <c r="M2" s="41" t="s">
        <v>12</v>
      </c>
      <c r="N2" s="42" t="s">
        <v>1</v>
      </c>
    </row>
    <row r="3" spans="2:14" x14ac:dyDescent="0.25">
      <c r="B3" s="2" t="s">
        <v>18</v>
      </c>
      <c r="C3" s="3">
        <v>1911</v>
      </c>
      <c r="D3" s="3">
        <v>1480</v>
      </c>
      <c r="E3" s="13">
        <f t="shared" ref="E3:E15" si="0">(D3-C3)/D3</f>
        <v>-0.29121621621621624</v>
      </c>
      <c r="G3" s="2" t="s">
        <v>18</v>
      </c>
      <c r="H3" s="8">
        <v>186.28</v>
      </c>
      <c r="I3" s="8">
        <v>145.81</v>
      </c>
      <c r="J3" s="13">
        <f t="shared" ref="J3:J15" si="1">(I3-H3)/I3</f>
        <v>-0.27755297990535627</v>
      </c>
      <c r="L3" s="11">
        <f>H3/C3</f>
        <v>9.7477760334903199E-2</v>
      </c>
      <c r="M3" s="11">
        <f>I3/D3</f>
        <v>9.8520270270270272E-2</v>
      </c>
      <c r="N3" s="13">
        <f>(M3-L3)/M3</f>
        <v>1.0581679612806167E-2</v>
      </c>
    </row>
    <row r="4" spans="2:14" x14ac:dyDescent="0.25">
      <c r="B4" s="4" t="s">
        <v>19</v>
      </c>
      <c r="C4" s="5">
        <v>941</v>
      </c>
      <c r="D4" s="5">
        <v>951</v>
      </c>
      <c r="E4" s="14">
        <f t="shared" si="0"/>
        <v>1.0515247108307046E-2</v>
      </c>
      <c r="G4" s="4" t="s">
        <v>19</v>
      </c>
      <c r="H4" s="9">
        <v>105.43</v>
      </c>
      <c r="I4" s="9">
        <v>104.65</v>
      </c>
      <c r="J4" s="14">
        <f t="shared" si="1"/>
        <v>-7.4534161490683332E-3</v>
      </c>
      <c r="L4" s="11">
        <f t="shared" ref="L4:M15" si="2">H4/C4</f>
        <v>0.11204038257173221</v>
      </c>
      <c r="M4" s="11">
        <f t="shared" si="2"/>
        <v>0.11004206098843324</v>
      </c>
      <c r="N4" s="14">
        <f t="shared" ref="N4:N15" si="3">(M4-L4)/M4</f>
        <v>-1.8159616108144538E-2</v>
      </c>
    </row>
    <row r="5" spans="2:14" x14ac:dyDescent="0.25">
      <c r="B5" s="2" t="s">
        <v>20</v>
      </c>
      <c r="C5" s="3">
        <v>465</v>
      </c>
      <c r="D5" s="3">
        <v>800</v>
      </c>
      <c r="E5" s="13">
        <f t="shared" si="0"/>
        <v>0.41875000000000001</v>
      </c>
      <c r="G5" s="2" t="s">
        <v>20</v>
      </c>
      <c r="H5" s="8">
        <v>64.56</v>
      </c>
      <c r="I5" s="8">
        <v>90.74</v>
      </c>
      <c r="J5" s="13">
        <f t="shared" si="1"/>
        <v>0.288516640952171</v>
      </c>
      <c r="L5" s="11">
        <f t="shared" si="2"/>
        <v>0.13883870967741935</v>
      </c>
      <c r="M5" s="11">
        <f t="shared" si="2"/>
        <v>0.113425</v>
      </c>
      <c r="N5" s="13">
        <f t="shared" si="3"/>
        <v>-0.22405739191024332</v>
      </c>
    </row>
    <row r="6" spans="2:14" x14ac:dyDescent="0.25">
      <c r="B6" s="4" t="s">
        <v>21</v>
      </c>
      <c r="C6" s="5">
        <v>465</v>
      </c>
      <c r="D6" s="5">
        <v>868</v>
      </c>
      <c r="E6" s="14">
        <f t="shared" si="0"/>
        <v>0.4642857142857143</v>
      </c>
      <c r="G6" s="4" t="s">
        <v>21</v>
      </c>
      <c r="H6" s="9">
        <v>64.489999999999995</v>
      </c>
      <c r="I6" s="9">
        <v>97.68</v>
      </c>
      <c r="J6" s="14">
        <f t="shared" si="1"/>
        <v>0.33978296478296488</v>
      </c>
      <c r="L6" s="11">
        <f t="shared" si="2"/>
        <v>0.13868817204301073</v>
      </c>
      <c r="M6" s="11">
        <f t="shared" si="2"/>
        <v>0.11253456221198158</v>
      </c>
      <c r="N6" s="14">
        <f t="shared" si="3"/>
        <v>-0.23240513240513214</v>
      </c>
    </row>
    <row r="7" spans="2:14" x14ac:dyDescent="0.25">
      <c r="B7" s="2" t="s">
        <v>22</v>
      </c>
      <c r="C7" s="3">
        <v>516</v>
      </c>
      <c r="D7" s="3">
        <v>1124</v>
      </c>
      <c r="E7" s="13">
        <f t="shared" si="0"/>
        <v>0.54092526690391463</v>
      </c>
      <c r="G7" s="2" t="s">
        <v>22</v>
      </c>
      <c r="H7" s="8">
        <v>67.900000000000006</v>
      </c>
      <c r="I7" s="8">
        <v>120.97</v>
      </c>
      <c r="J7" s="13">
        <f t="shared" si="1"/>
        <v>0.43870381086219717</v>
      </c>
      <c r="L7" s="11">
        <f t="shared" si="2"/>
        <v>0.13158914728682172</v>
      </c>
      <c r="M7" s="11">
        <f t="shared" si="2"/>
        <v>0.10762455516014235</v>
      </c>
      <c r="N7" s="13">
        <f t="shared" si="3"/>
        <v>-0.22266844300560146</v>
      </c>
    </row>
    <row r="8" spans="2:14" x14ac:dyDescent="0.25">
      <c r="B8" s="4" t="s">
        <v>23</v>
      </c>
      <c r="C8" s="5">
        <v>463</v>
      </c>
      <c r="D8" s="5">
        <v>2622</v>
      </c>
      <c r="E8" s="14">
        <f t="shared" si="0"/>
        <v>0.82341723874904649</v>
      </c>
      <c r="G8" s="4" t="s">
        <v>23</v>
      </c>
      <c r="H8" s="9">
        <v>63.99</v>
      </c>
      <c r="I8" s="9">
        <v>245.12</v>
      </c>
      <c r="J8" s="14">
        <f t="shared" si="1"/>
        <v>0.73894419060052219</v>
      </c>
      <c r="L8" s="11">
        <f t="shared" si="2"/>
        <v>0.138207343412527</v>
      </c>
      <c r="M8" s="11">
        <f t="shared" si="2"/>
        <v>9.348588863463006E-2</v>
      </c>
      <c r="N8" s="14">
        <f t="shared" si="3"/>
        <v>-0.4783765275279282</v>
      </c>
    </row>
    <row r="9" spans="2:14" x14ac:dyDescent="0.25">
      <c r="B9" s="2" t="s">
        <v>24</v>
      </c>
      <c r="C9" s="3">
        <v>462</v>
      </c>
      <c r="D9" s="3">
        <v>4070</v>
      </c>
      <c r="E9" s="13">
        <f t="shared" si="0"/>
        <v>0.88648648648648654</v>
      </c>
      <c r="G9" s="2" t="s">
        <v>24</v>
      </c>
      <c r="H9" s="8">
        <v>65.069999999999993</v>
      </c>
      <c r="I9" s="8">
        <v>364.16</v>
      </c>
      <c r="J9" s="13">
        <f t="shared" si="1"/>
        <v>0.82131480667838319</v>
      </c>
      <c r="L9" s="11">
        <f t="shared" si="2"/>
        <v>0.14084415584415583</v>
      </c>
      <c r="M9" s="11">
        <f t="shared" si="2"/>
        <v>8.9474201474201487E-2</v>
      </c>
      <c r="N9" s="13">
        <f t="shared" si="3"/>
        <v>-0.5741314649761482</v>
      </c>
    </row>
    <row r="10" spans="2:14" x14ac:dyDescent="0.25">
      <c r="B10" s="4" t="s">
        <v>25</v>
      </c>
      <c r="C10" s="5">
        <v>669</v>
      </c>
      <c r="D10" s="5">
        <v>1969</v>
      </c>
      <c r="E10" s="14">
        <f t="shared" si="0"/>
        <v>0.66023362112747586</v>
      </c>
      <c r="G10" s="4" t="s">
        <v>25</v>
      </c>
      <c r="H10" s="9">
        <v>80.680000000000007</v>
      </c>
      <c r="I10" s="9">
        <v>191.67</v>
      </c>
      <c r="J10" s="14">
        <f t="shared" si="1"/>
        <v>0.57906819011843269</v>
      </c>
      <c r="L10" s="11">
        <f t="shared" si="2"/>
        <v>0.12059790732436473</v>
      </c>
      <c r="M10" s="11">
        <f t="shared" si="2"/>
        <v>9.7343829355002534E-2</v>
      </c>
      <c r="N10" s="14">
        <f t="shared" si="3"/>
        <v>-0.23888599948700462</v>
      </c>
    </row>
    <row r="11" spans="2:14" x14ac:dyDescent="0.25">
      <c r="B11" s="2" t="s">
        <v>26</v>
      </c>
      <c r="C11" s="3">
        <v>1287</v>
      </c>
      <c r="D11" s="3">
        <v>1615</v>
      </c>
      <c r="E11" s="13">
        <f t="shared" si="0"/>
        <v>0.20309597523219813</v>
      </c>
      <c r="G11" s="2" t="s">
        <v>26</v>
      </c>
      <c r="H11" s="8">
        <v>132.16999999999999</v>
      </c>
      <c r="I11" s="8">
        <v>162.38</v>
      </c>
      <c r="J11" s="13">
        <f t="shared" si="1"/>
        <v>0.18604507944328125</v>
      </c>
      <c r="L11" s="11">
        <f t="shared" si="2"/>
        <v>0.10269619269619269</v>
      </c>
      <c r="M11" s="11">
        <f t="shared" si="2"/>
        <v>0.10054489164086687</v>
      </c>
      <c r="N11" s="13">
        <f t="shared" si="3"/>
        <v>-2.1396423231624596E-2</v>
      </c>
    </row>
    <row r="12" spans="2:14" x14ac:dyDescent="0.25">
      <c r="B12" s="4" t="s">
        <v>27</v>
      </c>
      <c r="C12" s="5">
        <v>2295</v>
      </c>
      <c r="D12" s="5">
        <v>1764</v>
      </c>
      <c r="E12" s="14">
        <f t="shared" si="0"/>
        <v>-0.30102040816326531</v>
      </c>
      <c r="G12" s="4" t="s">
        <v>27</v>
      </c>
      <c r="H12" s="9">
        <v>218.6</v>
      </c>
      <c r="I12" s="9">
        <v>172.57</v>
      </c>
      <c r="J12" s="14">
        <f t="shared" si="1"/>
        <v>-0.26673234049950745</v>
      </c>
      <c r="L12" s="11">
        <f t="shared" si="2"/>
        <v>9.5250544662309367E-2</v>
      </c>
      <c r="M12" s="11">
        <f t="shared" si="2"/>
        <v>9.7828798185941035E-2</v>
      </c>
      <c r="N12" s="14">
        <f t="shared" si="3"/>
        <v>2.6354750047437349E-2</v>
      </c>
    </row>
    <row r="13" spans="2:14" x14ac:dyDescent="0.25">
      <c r="B13" s="2" t="s">
        <v>28</v>
      </c>
      <c r="C13" s="3">
        <v>2846</v>
      </c>
      <c r="D13" s="3">
        <v>2665</v>
      </c>
      <c r="E13" s="13">
        <f t="shared" si="0"/>
        <v>-6.7917448405253281E-2</v>
      </c>
      <c r="G13" s="2" t="s">
        <v>28</v>
      </c>
      <c r="H13" s="8">
        <v>265.20999999999998</v>
      </c>
      <c r="I13" s="8">
        <v>249.04</v>
      </c>
      <c r="J13" s="13">
        <f t="shared" si="1"/>
        <v>-6.4929328621908075E-2</v>
      </c>
      <c r="L13" s="11">
        <f t="shared" si="2"/>
        <v>9.3186929023190437E-2</v>
      </c>
      <c r="M13" s="11">
        <f t="shared" si="2"/>
        <v>9.3448405253283295E-2</v>
      </c>
      <c r="N13" s="13">
        <f t="shared" si="3"/>
        <v>2.7980812447697826E-3</v>
      </c>
    </row>
    <row r="14" spans="2:14" ht="15.75" thickBot="1" x14ac:dyDescent="0.3">
      <c r="B14" s="4" t="s">
        <v>29</v>
      </c>
      <c r="C14" s="5">
        <v>2367</v>
      </c>
      <c r="D14" s="5">
        <v>2657</v>
      </c>
      <c r="E14" s="14">
        <f t="shared" si="0"/>
        <v>0.10914565299209635</v>
      </c>
      <c r="G14" s="4" t="s">
        <v>29</v>
      </c>
      <c r="H14" s="9">
        <v>223.5</v>
      </c>
      <c r="I14" s="9">
        <v>249.11</v>
      </c>
      <c r="J14" s="14">
        <f t="shared" si="1"/>
        <v>0.10280598932198633</v>
      </c>
      <c r="L14" s="11">
        <f t="shared" si="2"/>
        <v>9.4423320659062102E-2</v>
      </c>
      <c r="M14" s="11">
        <f t="shared" si="2"/>
        <v>9.375611592021077E-2</v>
      </c>
      <c r="N14" s="14">
        <f t="shared" si="3"/>
        <v>-7.1163862997390259E-3</v>
      </c>
    </row>
    <row r="15" spans="2:14" x14ac:dyDescent="0.25">
      <c r="B15" s="6" t="s">
        <v>2</v>
      </c>
      <c r="C15" s="7">
        <f>SUM(C3:C14)</f>
        <v>14687</v>
      </c>
      <c r="D15" s="7">
        <f>SUM(D3:D14)</f>
        <v>22585</v>
      </c>
      <c r="E15" s="15">
        <f t="shared" si="0"/>
        <v>0.34970112906796547</v>
      </c>
      <c r="G15" s="6" t="s">
        <v>2</v>
      </c>
      <c r="H15" s="10">
        <f>SUM(H3:H14)</f>
        <v>1537.88</v>
      </c>
      <c r="I15" s="10">
        <f>SUM(I3:I14)</f>
        <v>2193.9</v>
      </c>
      <c r="J15" s="15">
        <f t="shared" si="1"/>
        <v>0.29902001002780437</v>
      </c>
      <c r="L15" s="12">
        <f t="shared" si="2"/>
        <v>0.1047102880098046</v>
      </c>
      <c r="M15" s="12">
        <f t="shared" si="2"/>
        <v>9.7139694487491698E-2</v>
      </c>
      <c r="N15" s="15">
        <f t="shared" si="3"/>
        <v>-7.7935117690613467E-2</v>
      </c>
    </row>
  </sheetData>
  <conditionalFormatting sqref="E3:E15">
    <cfRule type="cellIs" dxfId="25" priority="5" operator="greaterThan">
      <formula>0</formula>
    </cfRule>
    <cfRule type="cellIs" dxfId="24" priority="6" operator="lessThan">
      <formula>0</formula>
    </cfRule>
  </conditionalFormatting>
  <conditionalFormatting sqref="J3:J15">
    <cfRule type="cellIs" dxfId="23" priority="3" operator="greaterThan">
      <formula>0</formula>
    </cfRule>
    <cfRule type="cellIs" dxfId="22" priority="4" operator="lessThan">
      <formula>0</formula>
    </cfRule>
  </conditionalFormatting>
  <conditionalFormatting sqref="N3:N15">
    <cfRule type="cellIs" dxfId="21" priority="1" operator="greaterThan">
      <formula>0</formula>
    </cfRule>
    <cfRule type="cellIs" dxfId="20" priority="2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AA1E-A367-40AA-B910-60E95F8B9830}">
  <dimension ref="B1:N15"/>
  <sheetViews>
    <sheetView workbookViewId="0">
      <selection activeCell="B2" sqref="B2"/>
    </sheetView>
  </sheetViews>
  <sheetFormatPr defaultRowHeight="15" x14ac:dyDescent="0.25"/>
  <cols>
    <col min="2" max="5" width="15.7109375" customWidth="1"/>
    <col min="7" max="10" width="15.7109375" customWidth="1"/>
  </cols>
  <sheetData>
    <row r="1" spans="2:14" x14ac:dyDescent="0.25">
      <c r="C1" s="27" t="s">
        <v>30</v>
      </c>
      <c r="D1" s="27" t="s">
        <v>31</v>
      </c>
      <c r="H1" s="27" t="s">
        <v>30</v>
      </c>
      <c r="I1" s="27" t="s">
        <v>31</v>
      </c>
      <c r="L1" s="19" t="s">
        <v>14</v>
      </c>
      <c r="M1" s="19" t="s">
        <v>15</v>
      </c>
    </row>
    <row r="2" spans="2:14" ht="15.75" thickBot="1" x14ac:dyDescent="0.3">
      <c r="B2" s="1" t="s">
        <v>0</v>
      </c>
      <c r="C2" s="1" t="s">
        <v>10</v>
      </c>
      <c r="D2" s="1" t="s">
        <v>10</v>
      </c>
      <c r="E2" s="1" t="s">
        <v>1</v>
      </c>
      <c r="G2" s="1" t="s">
        <v>0</v>
      </c>
      <c r="H2" s="1" t="s">
        <v>39</v>
      </c>
      <c r="I2" s="1" t="s">
        <v>39</v>
      </c>
      <c r="J2" s="1" t="s">
        <v>1</v>
      </c>
      <c r="L2" s="41" t="s">
        <v>12</v>
      </c>
      <c r="M2" s="41" t="s">
        <v>12</v>
      </c>
      <c r="N2" s="42" t="s">
        <v>1</v>
      </c>
    </row>
    <row r="3" spans="2:14" x14ac:dyDescent="0.25">
      <c r="B3" s="2" t="s">
        <v>18</v>
      </c>
      <c r="C3" s="3">
        <v>1015</v>
      </c>
      <c r="D3" s="3">
        <v>870</v>
      </c>
      <c r="E3" s="13">
        <f t="shared" ref="E3:E15" si="0">(D3-C3)/D3</f>
        <v>-0.16666666666666666</v>
      </c>
      <c r="G3" s="2" t="s">
        <v>18</v>
      </c>
      <c r="H3" s="8">
        <v>109.99</v>
      </c>
      <c r="I3" s="8">
        <v>126.63</v>
      </c>
      <c r="J3" s="13">
        <f t="shared" ref="J3:J15" si="1">(I3-H3)/I3</f>
        <v>0.13140645976466872</v>
      </c>
      <c r="L3" s="11">
        <f>H3/C3</f>
        <v>0.10836453201970443</v>
      </c>
      <c r="M3" s="11">
        <f>I3/D3</f>
        <v>0.14555172413793102</v>
      </c>
      <c r="N3" s="13">
        <f>(M3-L3)/M3</f>
        <v>0.25549125122685884</v>
      </c>
    </row>
    <row r="4" spans="2:14" x14ac:dyDescent="0.25">
      <c r="B4" s="4" t="s">
        <v>19</v>
      </c>
      <c r="C4" s="5">
        <v>651</v>
      </c>
      <c r="D4" s="5">
        <v>516</v>
      </c>
      <c r="E4" s="14">
        <f t="shared" si="0"/>
        <v>-0.26162790697674421</v>
      </c>
      <c r="G4" s="4" t="s">
        <v>19</v>
      </c>
      <c r="H4" s="9">
        <v>80.63</v>
      </c>
      <c r="I4" s="9">
        <v>103.5</v>
      </c>
      <c r="J4" s="14">
        <f t="shared" si="1"/>
        <v>0.22096618357487927</v>
      </c>
      <c r="L4" s="11">
        <f t="shared" ref="L4:M15" si="2">H4/C4</f>
        <v>0.12385560675883256</v>
      </c>
      <c r="M4" s="11">
        <f t="shared" si="2"/>
        <v>0.2005813953488372</v>
      </c>
      <c r="N4" s="14">
        <f t="shared" ref="N4:N15" si="3">(M4-L4)/M4</f>
        <v>0.38251697499944348</v>
      </c>
    </row>
    <row r="5" spans="2:14" x14ac:dyDescent="0.25">
      <c r="B5" s="2" t="s">
        <v>20</v>
      </c>
      <c r="C5" s="3">
        <v>523</v>
      </c>
      <c r="D5" s="3">
        <v>1095</v>
      </c>
      <c r="E5" s="13">
        <f t="shared" si="0"/>
        <v>0.52237442922374433</v>
      </c>
      <c r="G5" s="2" t="s">
        <v>20</v>
      </c>
      <c r="H5" s="8">
        <v>69.23</v>
      </c>
      <c r="I5" s="8">
        <v>151.59</v>
      </c>
      <c r="J5" s="13">
        <f t="shared" si="1"/>
        <v>0.54330760604261497</v>
      </c>
      <c r="L5" s="11">
        <f t="shared" si="2"/>
        <v>0.13237093690248566</v>
      </c>
      <c r="M5" s="11">
        <f t="shared" si="2"/>
        <v>0.13843835616438357</v>
      </c>
      <c r="N5" s="13">
        <f t="shared" si="3"/>
        <v>4.382758817717667E-2</v>
      </c>
    </row>
    <row r="6" spans="2:14" x14ac:dyDescent="0.25">
      <c r="B6" s="4" t="s">
        <v>21</v>
      </c>
      <c r="C6" s="5">
        <v>1401</v>
      </c>
      <c r="D6" s="5">
        <v>1917</v>
      </c>
      <c r="E6" s="14">
        <f t="shared" si="0"/>
        <v>0.26917057902973396</v>
      </c>
      <c r="G6" s="4" t="s">
        <v>21</v>
      </c>
      <c r="H6" s="9">
        <v>143.62</v>
      </c>
      <c r="I6" s="9">
        <v>223.82</v>
      </c>
      <c r="J6" s="14">
        <f t="shared" si="1"/>
        <v>0.35832365293539448</v>
      </c>
      <c r="L6" s="11">
        <f t="shared" si="2"/>
        <v>0.10251249107780157</v>
      </c>
      <c r="M6" s="11">
        <f t="shared" si="2"/>
        <v>0.11675534689619196</v>
      </c>
      <c r="N6" s="14">
        <f t="shared" si="3"/>
        <v>0.12198889555828071</v>
      </c>
    </row>
    <row r="7" spans="2:14" x14ac:dyDescent="0.25">
      <c r="B7" s="2" t="s">
        <v>22</v>
      </c>
      <c r="C7" s="3">
        <v>1649</v>
      </c>
      <c r="D7" s="3">
        <v>1908</v>
      </c>
      <c r="E7" s="13">
        <f t="shared" si="0"/>
        <v>0.13574423480083858</v>
      </c>
      <c r="G7" s="2" t="s">
        <v>22</v>
      </c>
      <c r="H7" s="8">
        <v>162.1</v>
      </c>
      <c r="I7" s="8">
        <v>224.99</v>
      </c>
      <c r="J7" s="13">
        <f t="shared" si="1"/>
        <v>0.27952353437930583</v>
      </c>
      <c r="L7" s="11">
        <f t="shared" si="2"/>
        <v>9.8302001212856274E-2</v>
      </c>
      <c r="M7" s="11">
        <f t="shared" si="2"/>
        <v>0.11791928721174004</v>
      </c>
      <c r="N7" s="13">
        <f t="shared" si="3"/>
        <v>0.16636197913627374</v>
      </c>
    </row>
    <row r="8" spans="2:14" x14ac:dyDescent="0.25">
      <c r="B8" s="4" t="s">
        <v>23</v>
      </c>
      <c r="C8" s="5">
        <v>775</v>
      </c>
      <c r="D8" s="5">
        <v>865</v>
      </c>
      <c r="E8" s="14">
        <f t="shared" si="0"/>
        <v>0.10404624277456648</v>
      </c>
      <c r="G8" s="4" t="s">
        <v>23</v>
      </c>
      <c r="H8" s="9">
        <v>89.94</v>
      </c>
      <c r="I8" s="9">
        <v>135.38</v>
      </c>
      <c r="J8" s="14">
        <f t="shared" si="1"/>
        <v>0.33564780617521051</v>
      </c>
      <c r="L8" s="11">
        <f t="shared" si="2"/>
        <v>0.1160516129032258</v>
      </c>
      <c r="M8" s="11">
        <f t="shared" si="2"/>
        <v>0.15650867052023121</v>
      </c>
      <c r="N8" s="14">
        <f t="shared" si="3"/>
        <v>0.25849722882781562</v>
      </c>
    </row>
    <row r="9" spans="2:14" x14ac:dyDescent="0.25">
      <c r="B9" s="2" t="s">
        <v>24</v>
      </c>
      <c r="C9" s="3">
        <v>492</v>
      </c>
      <c r="D9" s="3">
        <v>839</v>
      </c>
      <c r="E9" s="13">
        <f t="shared" si="0"/>
        <v>0.41358760429082242</v>
      </c>
      <c r="G9" s="2" t="s">
        <v>24</v>
      </c>
      <c r="H9" s="8">
        <v>67.239999999999995</v>
      </c>
      <c r="I9" s="8">
        <v>131.44</v>
      </c>
      <c r="J9" s="13">
        <f t="shared" si="1"/>
        <v>0.48843578819233113</v>
      </c>
      <c r="L9" s="11">
        <f t="shared" si="2"/>
        <v>0.13666666666666666</v>
      </c>
      <c r="M9" s="11">
        <f t="shared" si="2"/>
        <v>0.15666269368295591</v>
      </c>
      <c r="N9" s="13">
        <f t="shared" si="3"/>
        <v>0.12763745181578423</v>
      </c>
    </row>
    <row r="10" spans="2:14" x14ac:dyDescent="0.25">
      <c r="B10" s="4" t="s">
        <v>25</v>
      </c>
      <c r="C10" s="5">
        <v>639</v>
      </c>
      <c r="D10" s="5">
        <v>785</v>
      </c>
      <c r="E10" s="14">
        <f t="shared" si="0"/>
        <v>0.1859872611464968</v>
      </c>
      <c r="G10" s="4" t="s">
        <v>25</v>
      </c>
      <c r="H10" s="9">
        <v>77.98</v>
      </c>
      <c r="I10" s="9">
        <v>102.35</v>
      </c>
      <c r="J10" s="14">
        <f t="shared" si="1"/>
        <v>0.2381045432340009</v>
      </c>
      <c r="L10" s="11">
        <f t="shared" si="2"/>
        <v>0.12203442879499218</v>
      </c>
      <c r="M10" s="11">
        <f t="shared" si="2"/>
        <v>0.13038216560509552</v>
      </c>
      <c r="N10" s="14">
        <f t="shared" si="3"/>
        <v>6.4025143096542475E-2</v>
      </c>
    </row>
    <row r="11" spans="2:14" x14ac:dyDescent="0.25">
      <c r="B11" s="2" t="s">
        <v>26</v>
      </c>
      <c r="C11" s="3">
        <v>901</v>
      </c>
      <c r="D11" s="3">
        <v>965</v>
      </c>
      <c r="E11" s="13">
        <f t="shared" si="0"/>
        <v>6.6321243523316059E-2</v>
      </c>
      <c r="G11" s="2" t="s">
        <v>26</v>
      </c>
      <c r="H11" s="8">
        <v>99.42</v>
      </c>
      <c r="I11" s="8">
        <v>107.15</v>
      </c>
      <c r="J11" s="13">
        <f t="shared" si="1"/>
        <v>7.2141857209519406E-2</v>
      </c>
      <c r="L11" s="11">
        <f t="shared" si="2"/>
        <v>0.11034406215316316</v>
      </c>
      <c r="M11" s="11">
        <f t="shared" si="2"/>
        <v>0.11103626943005182</v>
      </c>
      <c r="N11" s="13">
        <f t="shared" si="3"/>
        <v>6.2340646028703848E-3</v>
      </c>
    </row>
    <row r="12" spans="2:14" x14ac:dyDescent="0.25">
      <c r="B12" s="4" t="s">
        <v>27</v>
      </c>
      <c r="C12" s="5">
        <v>1432</v>
      </c>
      <c r="D12" s="5">
        <v>1022</v>
      </c>
      <c r="E12" s="14">
        <f t="shared" si="0"/>
        <v>-0.40117416829745595</v>
      </c>
      <c r="G12" s="4" t="s">
        <v>27</v>
      </c>
      <c r="H12" s="9">
        <v>145.78</v>
      </c>
      <c r="I12" s="9">
        <v>109.61</v>
      </c>
      <c r="J12" s="14">
        <f t="shared" si="1"/>
        <v>-0.32998813976826935</v>
      </c>
      <c r="L12" s="11">
        <f t="shared" si="2"/>
        <v>0.10180167597765363</v>
      </c>
      <c r="M12" s="11">
        <f t="shared" si="2"/>
        <v>0.10725048923679061</v>
      </c>
      <c r="N12" s="14">
        <f t="shared" si="3"/>
        <v>5.0804553880466986E-2</v>
      </c>
    </row>
    <row r="13" spans="2:14" x14ac:dyDescent="0.25">
      <c r="B13" s="2" t="s">
        <v>28</v>
      </c>
      <c r="C13" s="3">
        <v>1526</v>
      </c>
      <c r="D13" s="3">
        <v>1432</v>
      </c>
      <c r="E13" s="13">
        <f t="shared" si="0"/>
        <v>-6.5642458100558659E-2</v>
      </c>
      <c r="G13" s="2" t="s">
        <v>28</v>
      </c>
      <c r="H13" s="8">
        <v>153.94</v>
      </c>
      <c r="I13" s="8">
        <v>144.88</v>
      </c>
      <c r="J13" s="13">
        <f t="shared" si="1"/>
        <v>-6.2534511319712882E-2</v>
      </c>
      <c r="L13" s="11">
        <f t="shared" si="2"/>
        <v>0.1008781127129751</v>
      </c>
      <c r="M13" s="11">
        <f t="shared" si="2"/>
        <v>0.1011731843575419</v>
      </c>
      <c r="N13" s="13">
        <f t="shared" si="3"/>
        <v>2.916500517805445E-3</v>
      </c>
    </row>
    <row r="14" spans="2:14" ht="15.75" thickBot="1" x14ac:dyDescent="0.3">
      <c r="B14" s="4" t="s">
        <v>29</v>
      </c>
      <c r="C14" s="5">
        <v>1337</v>
      </c>
      <c r="D14" s="5">
        <v>1341</v>
      </c>
      <c r="E14" s="14">
        <f t="shared" si="0"/>
        <v>2.9828486204325128E-3</v>
      </c>
      <c r="G14" s="4" t="s">
        <v>29</v>
      </c>
      <c r="H14" s="9">
        <v>136.47</v>
      </c>
      <c r="I14" s="9">
        <v>137.76</v>
      </c>
      <c r="J14" s="14">
        <f t="shared" si="1"/>
        <v>9.3641114982577819E-3</v>
      </c>
      <c r="L14" s="11">
        <f t="shared" si="2"/>
        <v>0.10207180254300673</v>
      </c>
      <c r="M14" s="11">
        <f t="shared" si="2"/>
        <v>0.10272930648769574</v>
      </c>
      <c r="N14" s="14">
        <f t="shared" si="3"/>
        <v>6.4003541654178587E-3</v>
      </c>
    </row>
    <row r="15" spans="2:14" x14ac:dyDescent="0.25">
      <c r="B15" s="6" t="s">
        <v>2</v>
      </c>
      <c r="C15" s="7">
        <f>SUM(C3:C14)</f>
        <v>12341</v>
      </c>
      <c r="D15" s="7">
        <f>SUM(D3:D14)</f>
        <v>13555</v>
      </c>
      <c r="E15" s="15">
        <f t="shared" si="0"/>
        <v>8.9561047583917378E-2</v>
      </c>
      <c r="G15" s="6" t="s">
        <v>2</v>
      </c>
      <c r="H15" s="10">
        <f>SUM(H3:H14)</f>
        <v>1336.3400000000001</v>
      </c>
      <c r="I15" s="10">
        <f>SUM(I3:I14)</f>
        <v>1699.0999999999997</v>
      </c>
      <c r="J15" s="15">
        <f t="shared" si="1"/>
        <v>0.21350126537578695</v>
      </c>
      <c r="L15" s="12">
        <f t="shared" si="2"/>
        <v>0.10828457985576535</v>
      </c>
      <c r="M15" s="12">
        <f t="shared" si="2"/>
        <v>0.12534857985983031</v>
      </c>
      <c r="N15" s="15">
        <f t="shared" si="3"/>
        <v>0.13613237599617473</v>
      </c>
    </row>
  </sheetData>
  <conditionalFormatting sqref="E3:E15">
    <cfRule type="cellIs" dxfId="19" priority="5" operator="greaterThan">
      <formula>0</formula>
    </cfRule>
    <cfRule type="cellIs" dxfId="18" priority="6" operator="lessThan">
      <formula>0</formula>
    </cfRule>
  </conditionalFormatting>
  <conditionalFormatting sqref="J3:J15">
    <cfRule type="cellIs" dxfId="17" priority="3" operator="greaterThan">
      <formula>0</formula>
    </cfRule>
    <cfRule type="cellIs" dxfId="16" priority="4" operator="lessThan">
      <formula>0</formula>
    </cfRule>
  </conditionalFormatting>
  <conditionalFormatting sqref="N3:N15">
    <cfRule type="cellIs" dxfId="15" priority="1" operator="greaterThan">
      <formula>0</formula>
    </cfRule>
    <cfRule type="cellIs" dxfId="14" priority="2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306F9-345B-4DD8-BCE9-4BBD71F2C377}">
  <dimension ref="B1:N15"/>
  <sheetViews>
    <sheetView workbookViewId="0">
      <selection activeCell="B2" sqref="B2"/>
    </sheetView>
  </sheetViews>
  <sheetFormatPr defaultRowHeight="15" x14ac:dyDescent="0.25"/>
  <cols>
    <col min="2" max="5" width="15.7109375" customWidth="1"/>
    <col min="7" max="10" width="15.7109375" customWidth="1"/>
    <col min="14" max="14" width="11.28515625" bestFit="1" customWidth="1"/>
  </cols>
  <sheetData>
    <row r="1" spans="2:14" x14ac:dyDescent="0.25">
      <c r="C1" s="27" t="s">
        <v>30</v>
      </c>
      <c r="D1" s="27" t="s">
        <v>31</v>
      </c>
      <c r="H1" s="27" t="s">
        <v>30</v>
      </c>
      <c r="I1" s="27" t="s">
        <v>31</v>
      </c>
      <c r="L1" s="19" t="s">
        <v>14</v>
      </c>
      <c r="M1" s="19" t="s">
        <v>15</v>
      </c>
    </row>
    <row r="2" spans="2:14" ht="15.75" thickBot="1" x14ac:dyDescent="0.3">
      <c r="B2" s="1" t="s">
        <v>0</v>
      </c>
      <c r="C2" s="1" t="s">
        <v>10</v>
      </c>
      <c r="D2" s="1" t="s">
        <v>10</v>
      </c>
      <c r="E2" s="1" t="s">
        <v>1</v>
      </c>
      <c r="G2" s="1" t="s">
        <v>0</v>
      </c>
      <c r="H2" s="1" t="s">
        <v>39</v>
      </c>
      <c r="I2" s="1" t="s">
        <v>39</v>
      </c>
      <c r="J2" s="1" t="s">
        <v>1</v>
      </c>
      <c r="L2" s="41" t="s">
        <v>12</v>
      </c>
      <c r="M2" s="41" t="s">
        <v>12</v>
      </c>
      <c r="N2" s="42" t="s">
        <v>1</v>
      </c>
    </row>
    <row r="3" spans="2:14" x14ac:dyDescent="0.25">
      <c r="B3" s="2" t="s">
        <v>18</v>
      </c>
      <c r="C3" s="3">
        <v>2142</v>
      </c>
      <c r="D3" s="3">
        <v>2777</v>
      </c>
      <c r="E3" s="13">
        <f t="shared" ref="E3:E15" si="0">(D3-C3)/D3</f>
        <v>0.22866402592725962</v>
      </c>
      <c r="G3" s="2" t="s">
        <v>18</v>
      </c>
      <c r="H3" s="8">
        <v>577.03</v>
      </c>
      <c r="I3" s="8">
        <v>629.16999999999996</v>
      </c>
      <c r="J3" s="13">
        <f t="shared" ref="J3:J15" si="1">(I3-H3)/I3</f>
        <v>8.2871084126706601E-2</v>
      </c>
      <c r="L3" s="11">
        <f>H3/C3</f>
        <v>0.26938842203548086</v>
      </c>
      <c r="M3" s="11">
        <f>I3/D3</f>
        <v>0.22656463809866761</v>
      </c>
      <c r="N3" s="13">
        <f>(M3-L3)/M3</f>
        <v>-0.18901353845944718</v>
      </c>
    </row>
    <row r="4" spans="2:14" x14ac:dyDescent="0.25">
      <c r="B4" s="4" t="s">
        <v>19</v>
      </c>
      <c r="C4" s="5">
        <v>3073</v>
      </c>
      <c r="D4" s="5">
        <v>3252</v>
      </c>
      <c r="E4" s="14">
        <f t="shared" si="0"/>
        <v>5.5043050430504302E-2</v>
      </c>
      <c r="G4" s="4" t="s">
        <v>19</v>
      </c>
      <c r="H4" s="9">
        <v>672.32</v>
      </c>
      <c r="I4" s="9">
        <v>704.98</v>
      </c>
      <c r="J4" s="14">
        <f t="shared" si="1"/>
        <v>4.6327555391642267E-2</v>
      </c>
      <c r="L4" s="11">
        <f t="shared" ref="L4:M15" si="2">H4/C4</f>
        <v>0.21878294825903027</v>
      </c>
      <c r="M4" s="11">
        <f t="shared" si="2"/>
        <v>0.21678351783517835</v>
      </c>
      <c r="N4" s="14">
        <f t="shared" ref="N4:N15" si="3">(M4-L4)/M4</f>
        <v>-9.22316624353379E-3</v>
      </c>
    </row>
    <row r="5" spans="2:14" x14ac:dyDescent="0.25">
      <c r="B5" s="2" t="s">
        <v>20</v>
      </c>
      <c r="C5" s="3">
        <v>1360</v>
      </c>
      <c r="D5" s="3">
        <v>2277</v>
      </c>
      <c r="E5" s="13">
        <f t="shared" si="0"/>
        <v>0.40272288098375053</v>
      </c>
      <c r="G5" s="2" t="s">
        <v>20</v>
      </c>
      <c r="H5" s="8">
        <v>511.87</v>
      </c>
      <c r="I5" s="8">
        <v>330.71</v>
      </c>
      <c r="J5" s="13">
        <f t="shared" si="1"/>
        <v>-0.54779111608357789</v>
      </c>
      <c r="L5" s="11">
        <f t="shared" si="2"/>
        <v>0.37637500000000002</v>
      </c>
      <c r="M5" s="11">
        <f t="shared" si="2"/>
        <v>0.1452393500219587</v>
      </c>
      <c r="N5" s="13">
        <f t="shared" si="3"/>
        <v>-1.5914120377369905</v>
      </c>
    </row>
    <row r="6" spans="2:14" x14ac:dyDescent="0.25">
      <c r="B6" s="4" t="s">
        <v>21</v>
      </c>
      <c r="C6" s="5">
        <v>806</v>
      </c>
      <c r="D6" s="5">
        <v>2080</v>
      </c>
      <c r="E6" s="14">
        <f t="shared" si="0"/>
        <v>0.61250000000000004</v>
      </c>
      <c r="G6" s="4" t="s">
        <v>21</v>
      </c>
      <c r="H6" s="9">
        <v>194.45</v>
      </c>
      <c r="I6" s="9">
        <v>229.59</v>
      </c>
      <c r="J6" s="14">
        <f t="shared" si="1"/>
        <v>0.1530554466657956</v>
      </c>
      <c r="L6" s="11">
        <f t="shared" si="2"/>
        <v>0.2412531017369727</v>
      </c>
      <c r="M6" s="11">
        <f t="shared" si="2"/>
        <v>0.11037980769230769</v>
      </c>
      <c r="N6" s="14">
        <f t="shared" si="3"/>
        <v>-1.1856633634431084</v>
      </c>
    </row>
    <row r="7" spans="2:14" x14ac:dyDescent="0.25">
      <c r="B7" s="2" t="s">
        <v>22</v>
      </c>
      <c r="C7" s="3">
        <v>800</v>
      </c>
      <c r="D7" s="3">
        <v>2131</v>
      </c>
      <c r="E7" s="13">
        <f t="shared" si="0"/>
        <v>0.62458939465039887</v>
      </c>
      <c r="G7" s="2" t="s">
        <v>22</v>
      </c>
      <c r="H7" s="8">
        <v>110.52</v>
      </c>
      <c r="I7" s="8">
        <v>237.36</v>
      </c>
      <c r="J7" s="13">
        <f t="shared" si="1"/>
        <v>0.53437815975733072</v>
      </c>
      <c r="L7" s="11">
        <f t="shared" si="2"/>
        <v>0.13815</v>
      </c>
      <c r="M7" s="11">
        <f t="shared" si="2"/>
        <v>0.11138432660722666</v>
      </c>
      <c r="N7" s="13">
        <f t="shared" si="3"/>
        <v>-0.24030017694641037</v>
      </c>
    </row>
    <row r="8" spans="2:14" x14ac:dyDescent="0.25">
      <c r="B8" s="4" t="s">
        <v>23</v>
      </c>
      <c r="C8" s="5">
        <v>788</v>
      </c>
      <c r="D8" s="5">
        <v>1805</v>
      </c>
      <c r="E8" s="14">
        <f t="shared" si="0"/>
        <v>0.56343490304709143</v>
      </c>
      <c r="G8" s="4" t="s">
        <v>23</v>
      </c>
      <c r="H8" s="9">
        <v>110.37</v>
      </c>
      <c r="I8" s="9">
        <v>208</v>
      </c>
      <c r="J8" s="14">
        <f t="shared" si="1"/>
        <v>0.46937499999999999</v>
      </c>
      <c r="L8" s="11">
        <f t="shared" si="2"/>
        <v>0.14006345177664975</v>
      </c>
      <c r="M8" s="11">
        <f t="shared" si="2"/>
        <v>0.11523545706371191</v>
      </c>
      <c r="N8" s="14">
        <f t="shared" si="3"/>
        <v>-0.21545447335025386</v>
      </c>
    </row>
    <row r="9" spans="2:14" x14ac:dyDescent="0.25">
      <c r="B9" s="2" t="s">
        <v>24</v>
      </c>
      <c r="C9" s="3">
        <v>813</v>
      </c>
      <c r="D9" s="3">
        <v>1255</v>
      </c>
      <c r="E9" s="13">
        <f t="shared" si="0"/>
        <v>0.35219123505976097</v>
      </c>
      <c r="G9" s="2" t="s">
        <v>24</v>
      </c>
      <c r="H9" s="8">
        <v>362.82</v>
      </c>
      <c r="I9" s="8">
        <v>390.7</v>
      </c>
      <c r="J9" s="13">
        <f t="shared" si="1"/>
        <v>7.1359099052981823E-2</v>
      </c>
      <c r="L9" s="11">
        <f t="shared" si="2"/>
        <v>0.44627306273062728</v>
      </c>
      <c r="M9" s="11">
        <f t="shared" si="2"/>
        <v>0.31131474103585655</v>
      </c>
      <c r="N9" s="13">
        <f t="shared" si="3"/>
        <v>-0.43351086185548321</v>
      </c>
    </row>
    <row r="10" spans="2:14" x14ac:dyDescent="0.25">
      <c r="B10" s="4" t="s">
        <v>25</v>
      </c>
      <c r="C10" s="5">
        <v>549</v>
      </c>
      <c r="D10" s="5">
        <v>546</v>
      </c>
      <c r="E10" s="14">
        <f t="shared" si="0"/>
        <v>-5.4945054945054949E-3</v>
      </c>
      <c r="G10" s="4" t="s">
        <v>25</v>
      </c>
      <c r="H10" s="9">
        <v>163.85</v>
      </c>
      <c r="I10" s="9">
        <v>183.26</v>
      </c>
      <c r="J10" s="14">
        <f t="shared" si="1"/>
        <v>0.10591509331005128</v>
      </c>
      <c r="L10" s="11">
        <f t="shared" si="2"/>
        <v>0.29845173041894352</v>
      </c>
      <c r="M10" s="11">
        <f t="shared" si="2"/>
        <v>0.3356410256410256</v>
      </c>
      <c r="N10" s="14">
        <f t="shared" si="3"/>
        <v>0.11080080318267391</v>
      </c>
    </row>
    <row r="11" spans="2:14" x14ac:dyDescent="0.25">
      <c r="B11" s="2" t="s">
        <v>26</v>
      </c>
      <c r="C11" s="3">
        <v>577</v>
      </c>
      <c r="D11" s="3">
        <v>204</v>
      </c>
      <c r="E11" s="13">
        <f t="shared" si="0"/>
        <v>-1.8284313725490196</v>
      </c>
      <c r="G11" s="2" t="s">
        <v>26</v>
      </c>
      <c r="H11" s="8">
        <v>92.07</v>
      </c>
      <c r="I11" s="8">
        <v>315.67</v>
      </c>
      <c r="J11" s="13">
        <f t="shared" si="1"/>
        <v>0.70833465327715661</v>
      </c>
      <c r="L11" s="11">
        <f t="shared" si="2"/>
        <v>0.15956672443674175</v>
      </c>
      <c r="M11" s="11">
        <f t="shared" si="2"/>
        <v>1.5474019607843139</v>
      </c>
      <c r="N11" s="13">
        <f t="shared" si="3"/>
        <v>0.89688088261445398</v>
      </c>
    </row>
    <row r="12" spans="2:14" x14ac:dyDescent="0.25">
      <c r="B12" s="4" t="s">
        <v>27</v>
      </c>
      <c r="C12" s="5">
        <v>775</v>
      </c>
      <c r="D12" s="5">
        <v>381</v>
      </c>
      <c r="E12" s="14">
        <f t="shared" si="0"/>
        <v>-1.0341207349081365</v>
      </c>
      <c r="G12" s="4" t="s">
        <v>27</v>
      </c>
      <c r="H12" s="9">
        <v>366.83</v>
      </c>
      <c r="I12" s="9">
        <v>408.63</v>
      </c>
      <c r="J12" s="14">
        <f t="shared" si="1"/>
        <v>0.10229302792257057</v>
      </c>
      <c r="L12" s="11">
        <f t="shared" si="2"/>
        <v>0.4733290322580645</v>
      </c>
      <c r="M12" s="11">
        <f t="shared" si="2"/>
        <v>1.0725196850393701</v>
      </c>
      <c r="N12" s="14">
        <f t="shared" si="3"/>
        <v>0.5586756692109669</v>
      </c>
    </row>
    <row r="13" spans="2:14" x14ac:dyDescent="0.25">
      <c r="B13" s="2" t="s">
        <v>28</v>
      </c>
      <c r="C13" s="3">
        <v>572</v>
      </c>
      <c r="D13" s="3">
        <v>256</v>
      </c>
      <c r="E13" s="13">
        <f t="shared" si="0"/>
        <v>-1.234375</v>
      </c>
      <c r="G13" s="2" t="s">
        <v>28</v>
      </c>
      <c r="H13" s="8">
        <v>180.31</v>
      </c>
      <c r="I13" s="8">
        <v>165.22</v>
      </c>
      <c r="J13" s="13">
        <f t="shared" si="1"/>
        <v>-9.1332768429972178E-2</v>
      </c>
      <c r="L13" s="11">
        <f t="shared" si="2"/>
        <v>0.31522727272727274</v>
      </c>
      <c r="M13" s="11">
        <f t="shared" si="2"/>
        <v>0.645390625</v>
      </c>
      <c r="N13" s="13">
        <f t="shared" si="3"/>
        <v>0.51157134839497742</v>
      </c>
    </row>
    <row r="14" spans="2:14" ht="15.75" thickBot="1" x14ac:dyDescent="0.3">
      <c r="B14" s="4" t="s">
        <v>29</v>
      </c>
      <c r="C14" s="5">
        <v>923</v>
      </c>
      <c r="D14" s="5">
        <v>1278</v>
      </c>
      <c r="E14" s="14">
        <f t="shared" si="0"/>
        <v>0.27777777777777779</v>
      </c>
      <c r="G14" s="4" t="s">
        <v>29</v>
      </c>
      <c r="H14" s="9">
        <v>360.35</v>
      </c>
      <c r="I14" s="9">
        <v>441.5</v>
      </c>
      <c r="J14" s="14">
        <f t="shared" si="1"/>
        <v>0.18380520951302373</v>
      </c>
      <c r="L14" s="11">
        <f t="shared" si="2"/>
        <v>0.39041170097508127</v>
      </c>
      <c r="M14" s="11">
        <f t="shared" si="2"/>
        <v>0.34546165884194052</v>
      </c>
      <c r="N14" s="14">
        <f t="shared" si="3"/>
        <v>-0.13011586375119791</v>
      </c>
    </row>
    <row r="15" spans="2:14" x14ac:dyDescent="0.25">
      <c r="B15" s="6" t="s">
        <v>2</v>
      </c>
      <c r="C15" s="7">
        <f>SUM(C3:C14)</f>
        <v>13178</v>
      </c>
      <c r="D15" s="7">
        <f>SUM(D3:D14)</f>
        <v>18242</v>
      </c>
      <c r="E15" s="15">
        <f t="shared" si="0"/>
        <v>0.27760114022585242</v>
      </c>
      <c r="G15" s="6" t="s">
        <v>2</v>
      </c>
      <c r="H15" s="10">
        <f>SUM(H3:H14)</f>
        <v>3702.79</v>
      </c>
      <c r="I15" s="10">
        <f>SUM(I3:I14)</f>
        <v>4244.7899999999991</v>
      </c>
      <c r="J15" s="15">
        <f t="shared" si="1"/>
        <v>0.12768593970490866</v>
      </c>
      <c r="L15" s="12">
        <f t="shared" si="2"/>
        <v>0.28098269843678858</v>
      </c>
      <c r="M15" s="12">
        <f t="shared" si="2"/>
        <v>0.23269323539085621</v>
      </c>
      <c r="N15" s="15">
        <f t="shared" si="3"/>
        <v>-0.20752413779807685</v>
      </c>
    </row>
  </sheetData>
  <conditionalFormatting sqref="E3:E15">
    <cfRule type="cellIs" dxfId="13" priority="5" operator="greaterThan">
      <formula>0</formula>
    </cfRule>
    <cfRule type="cellIs" dxfId="12" priority="6" operator="lessThan">
      <formula>0</formula>
    </cfRule>
  </conditionalFormatting>
  <conditionalFormatting sqref="J3:J15">
    <cfRule type="cellIs" dxfId="11" priority="3" operator="greaterThan">
      <formula>0</formula>
    </cfRule>
    <cfRule type="cellIs" dxfId="10" priority="4" operator="lessThan">
      <formula>0</formula>
    </cfRule>
  </conditionalFormatting>
  <conditionalFormatting sqref="N3:N15">
    <cfRule type="cellIs" dxfId="9" priority="1" operator="greaterThan">
      <formula>0</formula>
    </cfRule>
    <cfRule type="cellIs" dxfId="8" priority="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65AE-AF94-4056-B6A4-6BFD0D02D2D5}">
  <sheetPr>
    <tabColor rgb="FFFFC000"/>
  </sheetPr>
  <dimension ref="B1:K30"/>
  <sheetViews>
    <sheetView workbookViewId="0">
      <selection activeCell="B2" sqref="B2"/>
    </sheetView>
  </sheetViews>
  <sheetFormatPr defaultRowHeight="15" x14ac:dyDescent="0.25"/>
  <cols>
    <col min="3" max="3" width="9.140625" style="25"/>
    <col min="4" max="4" width="9.5703125" style="25" bestFit="1" customWidth="1"/>
    <col min="5" max="5" width="10.140625" style="29" bestFit="1" customWidth="1"/>
    <col min="6" max="6" width="5.85546875" customWidth="1"/>
    <col min="9" max="9" width="9.5703125" bestFit="1" customWidth="1"/>
  </cols>
  <sheetData>
    <row r="1" spans="2:11" x14ac:dyDescent="0.25">
      <c r="I1" s="21" t="s">
        <v>32</v>
      </c>
    </row>
    <row r="2" spans="2:11" x14ac:dyDescent="0.25">
      <c r="B2" s="22" t="s">
        <v>0</v>
      </c>
      <c r="C2" s="24" t="s">
        <v>16</v>
      </c>
      <c r="D2" s="24" t="s">
        <v>17</v>
      </c>
      <c r="E2" s="28" t="s">
        <v>11</v>
      </c>
      <c r="G2" s="28" t="s">
        <v>33</v>
      </c>
      <c r="I2" s="24" t="s">
        <v>17</v>
      </c>
      <c r="J2" s="28" t="s">
        <v>11</v>
      </c>
      <c r="K2" s="28" t="s">
        <v>33</v>
      </c>
    </row>
    <row r="3" spans="2:11" x14ac:dyDescent="0.25">
      <c r="B3" s="23">
        <v>45536</v>
      </c>
      <c r="C3" s="25">
        <v>24.4</v>
      </c>
      <c r="D3" s="25">
        <f>C3*10.49</f>
        <v>255.95599999999999</v>
      </c>
      <c r="E3" s="29">
        <v>496.53</v>
      </c>
      <c r="G3" s="26">
        <f>E3/D3</f>
        <v>1.9399037334541873</v>
      </c>
      <c r="I3" s="33">
        <f>(D18-D3)/D18</f>
        <v>0.1586206896551724</v>
      </c>
      <c r="J3" s="33">
        <f>(E18-E3)/E18</f>
        <v>7.0725407995209003E-2</v>
      </c>
      <c r="K3" s="33">
        <f>(G18-G3)/G18</f>
        <v>-0.10446570361225145</v>
      </c>
    </row>
    <row r="4" spans="2:11" x14ac:dyDescent="0.25">
      <c r="B4" s="23">
        <v>45505</v>
      </c>
      <c r="C4" s="25">
        <v>18.5</v>
      </c>
      <c r="D4" s="25">
        <f t="shared" ref="D4:D14" si="0">C4*10.49</f>
        <v>194.065</v>
      </c>
      <c r="E4" s="29">
        <v>426.46</v>
      </c>
      <c r="G4" s="26">
        <f t="shared" ref="G4:G15" si="1">E4/D4</f>
        <v>2.1975111431736787</v>
      </c>
      <c r="I4" s="33">
        <f t="shared" ref="I4:L15" si="2">(D19-D4)/D19</f>
        <v>0.45103857566765587</v>
      </c>
      <c r="J4" s="33">
        <f t="shared" si="2"/>
        <v>0.27640152029319948</v>
      </c>
      <c r="K4" s="33">
        <f>(G19-G4)/G19</f>
        <v>-0.31812263600644208</v>
      </c>
    </row>
    <row r="5" spans="2:11" x14ac:dyDescent="0.25">
      <c r="B5" s="23">
        <v>45474</v>
      </c>
      <c r="C5" s="25">
        <v>4.4000000000000004</v>
      </c>
      <c r="D5" s="25">
        <f t="shared" si="0"/>
        <v>46.156000000000006</v>
      </c>
      <c r="E5" s="29">
        <v>254.83</v>
      </c>
      <c r="G5" s="26">
        <f t="shared" si="1"/>
        <v>5.5210590172458618</v>
      </c>
      <c r="I5" s="33">
        <f t="shared" si="2"/>
        <v>0.75418994413407814</v>
      </c>
      <c r="J5" s="33">
        <f t="shared" si="2"/>
        <v>0.41962740275120702</v>
      </c>
      <c r="K5" s="33">
        <f>(G20-G5)/G20</f>
        <v>-1.3610612478984982</v>
      </c>
    </row>
    <row r="6" spans="2:11" x14ac:dyDescent="0.25">
      <c r="B6" s="23">
        <v>45444</v>
      </c>
      <c r="C6" s="25">
        <v>1.4</v>
      </c>
      <c r="D6" s="25">
        <f t="shared" si="0"/>
        <v>14.686</v>
      </c>
      <c r="E6" s="29">
        <v>221.28</v>
      </c>
      <c r="G6" s="26">
        <f t="shared" si="1"/>
        <v>15.067411139861091</v>
      </c>
      <c r="I6" s="33">
        <f t="shared" si="2"/>
        <v>0.95541401273885351</v>
      </c>
      <c r="J6" s="33">
        <f t="shared" si="2"/>
        <v>0.64475268506477867</v>
      </c>
      <c r="K6" s="33">
        <f>(G21-G6)/G21</f>
        <v>-6.9676897778328195</v>
      </c>
    </row>
    <row r="7" spans="2:11" x14ac:dyDescent="0.25">
      <c r="B7" s="23">
        <v>45413</v>
      </c>
      <c r="C7" s="25">
        <v>23.7</v>
      </c>
      <c r="D7" s="25">
        <f t="shared" si="0"/>
        <v>248.613</v>
      </c>
      <c r="E7" s="29">
        <v>453.17</v>
      </c>
      <c r="G7" s="26">
        <f t="shared" si="1"/>
        <v>1.8227928547581986</v>
      </c>
      <c r="I7" s="33">
        <f t="shared" si="2"/>
        <v>0.40750000000000003</v>
      </c>
      <c r="J7" s="33">
        <f t="shared" si="2"/>
        <v>0.38401207046541969</v>
      </c>
      <c r="K7" s="33">
        <f>(G22-G7)/G22</f>
        <v>-3.9642075163848774E-2</v>
      </c>
    </row>
    <row r="8" spans="2:11" x14ac:dyDescent="0.25">
      <c r="B8" s="23">
        <v>45383</v>
      </c>
      <c r="C8" s="25">
        <v>108.7</v>
      </c>
      <c r="D8" s="25">
        <f t="shared" si="0"/>
        <v>1140.2630000000001</v>
      </c>
      <c r="E8" s="29">
        <v>1296.57</v>
      </c>
      <c r="G8" s="26">
        <f t="shared" si="1"/>
        <v>1.1370797789632741</v>
      </c>
      <c r="I8" s="33">
        <f t="shared" si="2"/>
        <v>-0.84863945578231315</v>
      </c>
      <c r="J8" s="33">
        <f t="shared" si="2"/>
        <v>-0.3191404938497695</v>
      </c>
      <c r="K8" s="33">
        <f>(G23-G8)/G23</f>
        <v>0.28642630139497299</v>
      </c>
    </row>
    <row r="9" spans="2:11" x14ac:dyDescent="0.25">
      <c r="B9" s="23">
        <v>45352</v>
      </c>
      <c r="C9" s="25">
        <v>162.30000000000001</v>
      </c>
      <c r="D9" s="25">
        <f t="shared" si="0"/>
        <v>1702.527</v>
      </c>
      <c r="E9" s="29">
        <v>1802.34</v>
      </c>
      <c r="G9" s="26">
        <f t="shared" si="1"/>
        <v>1.0586263830177143</v>
      </c>
      <c r="I9" s="33">
        <f t="shared" si="2"/>
        <v>5.5296856810244571E-2</v>
      </c>
      <c r="J9" s="33">
        <f t="shared" si="2"/>
        <v>0.28597009721969113</v>
      </c>
      <c r="K9" s="33">
        <f>(G24-G9)/G24</f>
        <v>0.24417537093248864</v>
      </c>
    </row>
    <row r="10" spans="2:11" x14ac:dyDescent="0.25">
      <c r="B10" s="23">
        <v>45323</v>
      </c>
      <c r="C10" s="25">
        <v>284.39999999999998</v>
      </c>
      <c r="D10" s="25">
        <f t="shared" si="0"/>
        <v>2983.3559999999998</v>
      </c>
      <c r="E10" s="29">
        <v>2810.77</v>
      </c>
      <c r="G10" s="26">
        <f t="shared" si="1"/>
        <v>0.94215038366188952</v>
      </c>
      <c r="I10" s="33">
        <f t="shared" si="2"/>
        <v>-0.5583561643835615</v>
      </c>
      <c r="J10" s="33">
        <f t="shared" si="2"/>
        <v>-5.330670184221966E-2</v>
      </c>
      <c r="K10" s="33">
        <f>(G25-G10)/G25</f>
        <v>0.32409116355061501</v>
      </c>
    </row>
    <row r="11" spans="2:11" x14ac:dyDescent="0.25">
      <c r="B11" s="23">
        <v>45292</v>
      </c>
      <c r="C11" s="25">
        <v>620.4</v>
      </c>
      <c r="D11" s="25">
        <f t="shared" si="0"/>
        <v>6507.9960000000001</v>
      </c>
      <c r="E11" s="29">
        <v>5810.07</v>
      </c>
      <c r="G11" s="26">
        <f t="shared" si="1"/>
        <v>0.89275869253761064</v>
      </c>
      <c r="I11" s="33">
        <f t="shared" si="2"/>
        <v>-1.5806988352745421</v>
      </c>
      <c r="J11" s="33">
        <f t="shared" si="2"/>
        <v>-0.68173845085098972</v>
      </c>
      <c r="K11" s="33">
        <f>(G26-G11)/G26</f>
        <v>0.34833990395780468</v>
      </c>
    </row>
    <row r="12" spans="2:11" x14ac:dyDescent="0.25">
      <c r="B12" s="23">
        <v>45261</v>
      </c>
      <c r="C12" s="25">
        <v>312.39999999999998</v>
      </c>
      <c r="D12" s="25">
        <f t="shared" si="0"/>
        <v>3277.076</v>
      </c>
      <c r="E12" s="29">
        <v>3330.44</v>
      </c>
      <c r="G12" s="26">
        <f t="shared" si="1"/>
        <v>1.01628402881105</v>
      </c>
      <c r="I12" s="33">
        <f t="shared" si="2"/>
        <v>-0.1189111747851003</v>
      </c>
      <c r="J12" s="33">
        <f t="shared" si="2"/>
        <v>0.14693564953676788</v>
      </c>
      <c r="K12" s="33">
        <f>(G27-G12)/G27</f>
        <v>0.23759421687152874</v>
      </c>
    </row>
    <row r="13" spans="2:11" x14ac:dyDescent="0.25">
      <c r="B13" s="23">
        <v>45231</v>
      </c>
      <c r="C13" s="25">
        <v>229</v>
      </c>
      <c r="D13" s="25">
        <f t="shared" si="0"/>
        <v>2402.21</v>
      </c>
      <c r="E13" s="29">
        <v>2617.96</v>
      </c>
      <c r="G13" s="26">
        <f t="shared" si="1"/>
        <v>1.0898131304090817</v>
      </c>
      <c r="I13" s="33">
        <f t="shared" si="2"/>
        <v>-6.6604564508616709E-2</v>
      </c>
      <c r="J13" s="33">
        <f t="shared" si="2"/>
        <v>0.17022659055539888</v>
      </c>
      <c r="K13" s="33">
        <f>(G28-G13)/G28</f>
        <v>0.22204213533731063</v>
      </c>
    </row>
    <row r="14" spans="2:11" x14ac:dyDescent="0.25">
      <c r="B14" s="23">
        <v>45200</v>
      </c>
      <c r="C14" s="25">
        <v>39.799999999999997</v>
      </c>
      <c r="D14" s="25">
        <f t="shared" si="0"/>
        <v>417.50199999999995</v>
      </c>
      <c r="E14" s="29">
        <v>654.94000000000005</v>
      </c>
      <c r="G14" s="26">
        <f t="shared" si="1"/>
        <v>1.568711048090788</v>
      </c>
      <c r="I14" s="33">
        <f t="shared" si="2"/>
        <v>0.22718446601941758</v>
      </c>
      <c r="J14" s="33">
        <f t="shared" si="2"/>
        <v>0.40195227963803387</v>
      </c>
      <c r="K14" s="33">
        <f>(G29-G14)/G29</f>
        <v>0.22614428144117432</v>
      </c>
    </row>
    <row r="15" spans="2:11" s="21" customFormat="1" x14ac:dyDescent="0.25">
      <c r="C15" s="30"/>
      <c r="D15" s="30">
        <f>SUM(D3:D14)</f>
        <v>19190.405999999999</v>
      </c>
      <c r="E15" s="31">
        <f>SUM(E3:E14)</f>
        <v>20175.359999999997</v>
      </c>
      <c r="G15" s="32">
        <f t="shared" si="1"/>
        <v>1.051325334127897</v>
      </c>
      <c r="I15" s="34">
        <f t="shared" si="2"/>
        <v>-0.35420830557406158</v>
      </c>
      <c r="J15" s="34">
        <f t="shared" si="2"/>
        <v>2.5625942662913362E-2</v>
      </c>
      <c r="K15" s="34">
        <f>(G30-G15)/G30</f>
        <v>0.28048435877518824</v>
      </c>
    </row>
    <row r="16" spans="2:11" x14ac:dyDescent="0.25">
      <c r="I16" s="36">
        <f>D15-D30</f>
        <v>5019.4649999999983</v>
      </c>
    </row>
    <row r="18" spans="2:7" x14ac:dyDescent="0.25">
      <c r="B18" s="23">
        <v>45170</v>
      </c>
      <c r="C18" s="25">
        <v>29</v>
      </c>
      <c r="D18" s="25">
        <f>C18*10.49</f>
        <v>304.20999999999998</v>
      </c>
      <c r="E18" s="29">
        <v>534.32000000000005</v>
      </c>
      <c r="G18" s="26">
        <f>E18/D18</f>
        <v>1.7564182636994186</v>
      </c>
    </row>
    <row r="19" spans="2:7" x14ac:dyDescent="0.25">
      <c r="B19" s="23">
        <v>45139</v>
      </c>
      <c r="C19" s="25">
        <v>33.700000000000003</v>
      </c>
      <c r="D19" s="25">
        <f>C19*10.49</f>
        <v>353.51300000000003</v>
      </c>
      <c r="E19" s="29">
        <v>589.36</v>
      </c>
      <c r="G19" s="26">
        <f t="shared" ref="G19:G30" si="3">E19/D19</f>
        <v>1.6671522687991671</v>
      </c>
    </row>
    <row r="20" spans="2:7" x14ac:dyDescent="0.25">
      <c r="B20" s="23">
        <v>45108</v>
      </c>
      <c r="C20" s="25">
        <v>17.899999999999999</v>
      </c>
      <c r="D20" s="25">
        <f>C20*10.49</f>
        <v>187.77099999999999</v>
      </c>
      <c r="E20" s="29">
        <v>439.08</v>
      </c>
      <c r="G20" s="26">
        <f t="shared" si="3"/>
        <v>2.3383802610626776</v>
      </c>
    </row>
    <row r="21" spans="2:7" x14ac:dyDescent="0.25">
      <c r="B21" s="23">
        <v>45078</v>
      </c>
      <c r="C21" s="25">
        <v>31.4</v>
      </c>
      <c r="D21" s="25">
        <f>C21*10.49</f>
        <v>329.38599999999997</v>
      </c>
      <c r="E21" s="29">
        <v>622.89</v>
      </c>
      <c r="G21" s="26">
        <f t="shared" si="3"/>
        <v>1.8910639796469797</v>
      </c>
    </row>
    <row r="22" spans="2:7" x14ac:dyDescent="0.25">
      <c r="B22" s="23">
        <v>45047</v>
      </c>
      <c r="C22" s="25">
        <v>40</v>
      </c>
      <c r="D22" s="25">
        <f>C22*10.49</f>
        <v>419.6</v>
      </c>
      <c r="E22" s="29">
        <v>735.68</v>
      </c>
      <c r="G22" s="26">
        <f t="shared" si="3"/>
        <v>1.7532888465204954</v>
      </c>
    </row>
    <row r="23" spans="2:7" x14ac:dyDescent="0.25">
      <c r="B23" s="23">
        <v>45017</v>
      </c>
      <c r="C23" s="25">
        <v>58.8</v>
      </c>
      <c r="D23" s="25">
        <f>C23*10.49</f>
        <v>616.81200000000001</v>
      </c>
      <c r="E23" s="29">
        <v>982.89</v>
      </c>
      <c r="G23" s="26">
        <f t="shared" si="3"/>
        <v>1.5935001264566837</v>
      </c>
    </row>
    <row r="24" spans="2:7" x14ac:dyDescent="0.25">
      <c r="B24" s="23">
        <v>44986</v>
      </c>
      <c r="C24" s="25">
        <v>171.8</v>
      </c>
      <c r="D24" s="25">
        <f>C24*10.49</f>
        <v>1802.1820000000002</v>
      </c>
      <c r="E24" s="29">
        <v>2524.1799999999998</v>
      </c>
      <c r="G24" s="26">
        <f t="shared" si="3"/>
        <v>1.4006243542550083</v>
      </c>
    </row>
    <row r="25" spans="2:7" x14ac:dyDescent="0.25">
      <c r="B25" s="23">
        <v>44958</v>
      </c>
      <c r="C25" s="25">
        <v>182.5</v>
      </c>
      <c r="D25" s="25">
        <f>C25*10.49</f>
        <v>1914.425</v>
      </c>
      <c r="E25" s="29">
        <v>2668.52</v>
      </c>
      <c r="G25" s="26">
        <f t="shared" si="3"/>
        <v>1.3939015631325333</v>
      </c>
    </row>
    <row r="26" spans="2:7" x14ac:dyDescent="0.25">
      <c r="B26" s="23">
        <v>44927</v>
      </c>
      <c r="C26" s="25">
        <v>240.4</v>
      </c>
      <c r="D26" s="25">
        <f>C26*10.49</f>
        <v>2521.7960000000003</v>
      </c>
      <c r="E26" s="29">
        <v>3454.8</v>
      </c>
      <c r="G26" s="26">
        <f t="shared" si="3"/>
        <v>1.3699760012308688</v>
      </c>
    </row>
    <row r="27" spans="2:7" x14ac:dyDescent="0.25">
      <c r="B27" s="23">
        <v>44896</v>
      </c>
      <c r="C27" s="25">
        <v>279.2</v>
      </c>
      <c r="D27" s="25">
        <f>C27*10.49</f>
        <v>2928.808</v>
      </c>
      <c r="E27" s="29">
        <v>3904.09</v>
      </c>
      <c r="G27" s="26">
        <f t="shared" si="3"/>
        <v>1.3329962223539407</v>
      </c>
    </row>
    <row r="28" spans="2:7" x14ac:dyDescent="0.25">
      <c r="B28" s="23">
        <v>44866</v>
      </c>
      <c r="C28" s="25">
        <v>214.7</v>
      </c>
      <c r="D28" s="25">
        <f>C28*10.49</f>
        <v>2252.203</v>
      </c>
      <c r="E28" s="29">
        <v>3155.03</v>
      </c>
      <c r="G28" s="26">
        <f t="shared" si="3"/>
        <v>1.4008639540929482</v>
      </c>
    </row>
    <row r="29" spans="2:7" x14ac:dyDescent="0.25">
      <c r="B29" s="23">
        <v>44835</v>
      </c>
      <c r="C29" s="25">
        <v>51.5</v>
      </c>
      <c r="D29" s="25">
        <f>C29*10.49</f>
        <v>540.23500000000001</v>
      </c>
      <c r="E29" s="29">
        <v>1095.1300000000001</v>
      </c>
      <c r="G29" s="26">
        <f t="shared" si="3"/>
        <v>2.0271363388155157</v>
      </c>
    </row>
    <row r="30" spans="2:7" s="21" customFormat="1" x14ac:dyDescent="0.25">
      <c r="C30" s="30"/>
      <c r="D30" s="30">
        <f>SUM(D18:D29)</f>
        <v>14170.941000000001</v>
      </c>
      <c r="E30" s="31">
        <f>SUM(E18:E29)</f>
        <v>20705.97</v>
      </c>
      <c r="G30" s="32">
        <f t="shared" si="3"/>
        <v>1.4611570254932258</v>
      </c>
    </row>
  </sheetData>
  <conditionalFormatting sqref="I3:I1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J3:J1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K3:K1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Main</vt:lpstr>
      <vt:lpstr>Office</vt:lpstr>
      <vt:lpstr>Annex</vt:lpstr>
      <vt:lpstr>Maint</vt:lpstr>
      <vt:lpstr>Transpt</vt:lpstr>
      <vt:lpstr>Fball</vt:lpstr>
      <vt:lpstr>Delta 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Sturm, P.E.</dc:creator>
  <cp:lastModifiedBy>Bart Sturm, P.E.</cp:lastModifiedBy>
  <dcterms:created xsi:type="dcterms:W3CDTF">2024-10-15T20:02:11Z</dcterms:created>
  <dcterms:modified xsi:type="dcterms:W3CDTF">2024-10-16T20:29:18Z</dcterms:modified>
</cp:coreProperties>
</file>